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5" yWindow="1320" windowWidth="12120" windowHeight="6735" tabRatio="753" activeTab="0"/>
  </bookViews>
  <sheets>
    <sheet name="ReadMe" sheetId="1" r:id="rId1"/>
    <sheet name="Summary" sheetId="2" r:id="rId2"/>
    <sheet name="Wk19" sheetId="3" r:id="rId3"/>
    <sheet name="Wk18May" sheetId="4" r:id="rId4"/>
    <sheet name="Wk18Apr" sheetId="5" r:id="rId5"/>
    <sheet name="Wk17" sheetId="6" r:id="rId6"/>
    <sheet name="Wk16" sheetId="7" r:id="rId7"/>
    <sheet name="Wk15" sheetId="8" r:id="rId8"/>
    <sheet name="Wk14Apr" sheetId="9" r:id="rId9"/>
    <sheet name="Wk14Mar" sheetId="10" r:id="rId10"/>
    <sheet name="Wk13" sheetId="11" r:id="rId11"/>
    <sheet name="Wk12" sheetId="12" r:id="rId12"/>
    <sheet name="Wk11" sheetId="13" r:id="rId13"/>
    <sheet name="Wk10" sheetId="14" r:id="rId14"/>
    <sheet name="Wk09" sheetId="15" r:id="rId15"/>
    <sheet name="Wk08" sheetId="16" r:id="rId16"/>
    <sheet name="Wk07" sheetId="17" r:id="rId17"/>
    <sheet name="Wk06" sheetId="18" r:id="rId18"/>
    <sheet name="Wk05Feb" sheetId="19" r:id="rId19"/>
    <sheet name="Wk05Jan" sheetId="20" r:id="rId20"/>
    <sheet name="Wk04" sheetId="21" r:id="rId21"/>
    <sheet name="Wk03" sheetId="22" r:id="rId22"/>
    <sheet name="Wk02" sheetId="23" r:id="rId23"/>
    <sheet name="Wk01" sheetId="24" r:id="rId24"/>
  </sheets>
  <definedNames>
    <definedName name="_xlnm.Print_Area" localSheetId="0">'ReadMe'!$A$1:$C$63</definedName>
    <definedName name="_xlnm.Print_Area" localSheetId="1">'Summary'!$A$13:$AB$26</definedName>
    <definedName name="_xlnm.Print_Area" localSheetId="23">'Wk01'!$A$1:$K$50</definedName>
    <definedName name="_xlnm.Print_Area" localSheetId="22">'Wk02'!$A$1:$K$49</definedName>
    <definedName name="_xlnm.Print_Area" localSheetId="21">'Wk03'!$A$1:$K$50</definedName>
    <definedName name="_xlnm.Print_Area" localSheetId="20">'Wk04'!$A$1:$K$50</definedName>
    <definedName name="_xlnm.Print_Area" localSheetId="18">'Wk05Feb'!$A$1:$K$18</definedName>
    <definedName name="_xlnm.Print_Area" localSheetId="19">'Wk05Jan'!$A$1:$K$42</definedName>
    <definedName name="_xlnm.Print_Area" localSheetId="17">'Wk06'!$A$1:$K$50</definedName>
    <definedName name="_xlnm.Print_Area" localSheetId="16">'Wk07'!$A$1:$J$68</definedName>
    <definedName name="_xlnm.Print_Area" localSheetId="14">'Wk09'!$B$1:$J$49</definedName>
    <definedName name="_xlnm.Print_Area" localSheetId="12">'Wk11'!$A$1:$J$72</definedName>
    <definedName name="_xlnm.Print_Area" localSheetId="4">'Wk18Apr'!$A$1:$J$37</definedName>
    <definedName name="_xlnm.Print_Area" localSheetId="2">'Wk19'!$A$1:$K$52</definedName>
  </definedNames>
  <calcPr fullCalcOnLoad="1" iterate="1" iterateCount="50" iterateDelta="0.001"/>
</workbook>
</file>

<file path=xl/sharedStrings.xml><?xml version="1.0" encoding="utf-8"?>
<sst xmlns="http://schemas.openxmlformats.org/spreadsheetml/2006/main" count="1615" uniqueCount="183">
  <si>
    <t>Wk17</t>
  </si>
  <si>
    <t>Project Description</t>
  </si>
  <si>
    <t>Hrs</t>
  </si>
  <si>
    <t>Code</t>
  </si>
  <si>
    <t>Follow-up on laptop.</t>
  </si>
  <si>
    <t>Lunch with person, not project related.</t>
  </si>
  <si>
    <t>Followup with Programme Managers and Management Report System.</t>
  </si>
  <si>
    <t xml:space="preserve">Director reviewed new requirements for establishing liability from last year's implementations and change from 2wks to 90 days. Also need to identify where January bookings are being made. </t>
  </si>
  <si>
    <t xml:space="preserve">Arrive late due to snow. Found a business person to sign me in. </t>
  </si>
  <si>
    <t>Review numbers with PM007, and update spreadsheet</t>
  </si>
  <si>
    <t>Meet Programme Managers</t>
  </si>
  <si>
    <t xml:space="preserve">Checked with PM007 for numbers. Xref spreadsheet. </t>
  </si>
  <si>
    <t>sub-Total</t>
  </si>
  <si>
    <t>Sample for Project_A</t>
  </si>
  <si>
    <t>Clean-up PC, and restate desk area, for owner's return on Monday</t>
  </si>
  <si>
    <t>Project_B sample</t>
  </si>
  <si>
    <t>Description of Project_C task</t>
  </si>
  <si>
    <t>About task activity for Project_D</t>
  </si>
  <si>
    <t>Status Report</t>
  </si>
  <si>
    <t>Review with Director</t>
  </si>
  <si>
    <t>Wk01</t>
  </si>
  <si>
    <t>Wk02</t>
  </si>
  <si>
    <t>Project Hours Total</t>
  </si>
  <si>
    <t>Bi-Weekly Totals</t>
  </si>
  <si>
    <t>Start Time</t>
  </si>
  <si>
    <t>Finish Time</t>
  </si>
  <si>
    <t xml:space="preserve">When entering START TIME, only need to do that on the FIRST entry for the day. </t>
  </si>
  <si>
    <t>Entering a FINISH TIME for a task, automatically populates the START TIME for the next task:)</t>
  </si>
  <si>
    <t>Enter times in 24hr format. Eg: 8am = 08:00, 8pm = 20:00, Quarter past 8pm = 20:15</t>
  </si>
  <si>
    <t xml:space="preserve">Week One, and Day One, in the Wk01 spreadsheet controls all of the dates. Change this and every date in every spreadsheet will change. </t>
  </si>
  <si>
    <t>About task activity for Project_A</t>
  </si>
  <si>
    <t>Followup on Project_D</t>
  </si>
  <si>
    <t>February</t>
  </si>
  <si>
    <t>March</t>
  </si>
  <si>
    <t>April</t>
  </si>
  <si>
    <t>Comments describing Project_E</t>
  </si>
  <si>
    <t>Project_E</t>
  </si>
  <si>
    <t>Sample for Project_E</t>
  </si>
  <si>
    <t>About task activity for Project_E</t>
  </si>
  <si>
    <t>Comments describing Project_F</t>
  </si>
  <si>
    <t>Project_F</t>
  </si>
  <si>
    <t>Project_F sample</t>
  </si>
  <si>
    <t>Weekly Total</t>
  </si>
  <si>
    <t>Wk18May</t>
  </si>
  <si>
    <t>Wk18Apr</t>
  </si>
  <si>
    <t>Wk14Apr</t>
  </si>
  <si>
    <t>Wk14Mar</t>
  </si>
  <si>
    <t>Wk05Jan</t>
  </si>
  <si>
    <t>Too many rows for the day? Just delete, starting from the bottom up.</t>
  </si>
  <si>
    <t xml:space="preserve">Best to leave at least one row for the day. Just set the START TIME to blank. </t>
  </si>
  <si>
    <t>Overview of these TimeSheets</t>
  </si>
  <si>
    <t xml:space="preserve">Project come, and projects go. So this spreadsheet enables new projects to be added, as necessary. The old projects are left in the worksheets. The hours will just show as zero. </t>
  </si>
  <si>
    <t>Getting Started</t>
  </si>
  <si>
    <t xml:space="preserve">5mins = </t>
  </si>
  <si>
    <t xml:space="preserve">10mins = </t>
  </si>
  <si>
    <t xml:space="preserve">15mins = </t>
  </si>
  <si>
    <t xml:space="preserve">20mins = </t>
  </si>
  <si>
    <t xml:space="preserve">25mins = </t>
  </si>
  <si>
    <t xml:space="preserve">30mins = </t>
  </si>
  <si>
    <t xml:space="preserve">35mins = </t>
  </si>
  <si>
    <t xml:space="preserve">40mins = </t>
  </si>
  <si>
    <t xml:space="preserve">45mins = </t>
  </si>
  <si>
    <t xml:space="preserve">50mins = </t>
  </si>
  <si>
    <t xml:space="preserve">55mins = </t>
  </si>
  <si>
    <t xml:space="preserve">60mins = </t>
  </si>
  <si>
    <t>Identify potential exposure to increase in warranty period from 14 to 90 days. Recommendation as to budget adjustment.</t>
  </si>
  <si>
    <t>Wk10</t>
  </si>
  <si>
    <t>Wk03</t>
  </si>
  <si>
    <t>Name</t>
  </si>
  <si>
    <t>Date</t>
  </si>
  <si>
    <t>Task</t>
  </si>
  <si>
    <t>Project ID</t>
  </si>
  <si>
    <t>Week#</t>
  </si>
  <si>
    <t>non-Billable</t>
  </si>
  <si>
    <t>Duration (Hrs:Min)</t>
  </si>
  <si>
    <t>Duration (Hrs)</t>
  </si>
  <si>
    <t>Monthly Totals</t>
  </si>
  <si>
    <t>Total</t>
  </si>
  <si>
    <t>HRS</t>
  </si>
  <si>
    <t/>
  </si>
  <si>
    <t>Admin</t>
  </si>
  <si>
    <t>LS had detailed figures. Updated spreadsheet, and revised comments and which lines to highlight.</t>
  </si>
  <si>
    <t>Wk06</t>
  </si>
  <si>
    <t>Wk05Feb</t>
  </si>
  <si>
    <t>Wk04</t>
  </si>
  <si>
    <t>January</t>
  </si>
  <si>
    <t>Non-Billable</t>
  </si>
  <si>
    <t>Get ID card</t>
  </si>
  <si>
    <t>Finish the msAccess model and input the values from EPIC. Start creating PPT with the results</t>
  </si>
  <si>
    <t>Billable</t>
  </si>
  <si>
    <t>Billable Total</t>
  </si>
  <si>
    <t>Wk12</t>
  </si>
  <si>
    <t>Wk13</t>
  </si>
  <si>
    <t>Arrived &amp; waiting for sign-in</t>
  </si>
  <si>
    <t>Wk07</t>
  </si>
  <si>
    <t xml:space="preserve">Followup with BM and JG on Warranty &amp; January billings. Design and build an msAccess model. </t>
  </si>
  <si>
    <t>Enter NCP Timesheet Total for the Week</t>
  </si>
  <si>
    <t>Review of support issues. Identify options and possible mode to improve.</t>
  </si>
  <si>
    <t>Continue entering data into msAccess dB</t>
  </si>
  <si>
    <t>Breakfast</t>
  </si>
  <si>
    <t>WK16</t>
  </si>
  <si>
    <t>Start time-tracking in this spreadsheet. Had to do setup &amp; redo some of the equations</t>
  </si>
  <si>
    <t xml:space="preserve">Followup on laptop &amp; ID-Card </t>
  </si>
  <si>
    <t>Arrival, booking in, shown desk and figured out sign-on for the desktop.</t>
  </si>
  <si>
    <t>Wk19</t>
  </si>
  <si>
    <t>Wk11</t>
  </si>
  <si>
    <t>Followup on ID-Card</t>
  </si>
  <si>
    <t>Read docs and make a budget template</t>
  </si>
  <si>
    <t>Waiting sign-in</t>
  </si>
  <si>
    <t>Setup and review memos on reorganization, etc..</t>
  </si>
  <si>
    <t>n/a</t>
  </si>
  <si>
    <t>Wk09</t>
  </si>
  <si>
    <t>Wk08</t>
  </si>
  <si>
    <t>ALWAYS check the totals on the Summary against the TWO sets on the weekly page: By Day; For the Week.</t>
  </si>
  <si>
    <t>Wk15</t>
  </si>
  <si>
    <t>Project_A</t>
  </si>
  <si>
    <t>Project_B</t>
  </si>
  <si>
    <t>Project_C</t>
  </si>
  <si>
    <t>Project_D</t>
  </si>
  <si>
    <t>Comments describing Project_A</t>
  </si>
  <si>
    <t>Comments describing Project_B</t>
  </si>
  <si>
    <t>Comments describing Project_C</t>
  </si>
  <si>
    <t>Comments describing Project_D</t>
  </si>
  <si>
    <t>Review programmes with SnrVP</t>
  </si>
  <si>
    <t>Review budget numbers. Update spreadsheet</t>
  </si>
  <si>
    <t>Review numbers with first person, and update spreadsheet</t>
  </si>
  <si>
    <t>Xref spreadsheet, and follow-up with PMs</t>
  </si>
  <si>
    <t>Time not to be Billed to the Client</t>
  </si>
  <si>
    <t>Administrative Tasks</t>
  </si>
  <si>
    <t>YTD (%)</t>
  </si>
  <si>
    <t>YTD (hrs)</t>
  </si>
  <si>
    <t>Project</t>
  </si>
  <si>
    <t>Lunch</t>
  </si>
  <si>
    <t xml:space="preserve">Need to add a few more tasks for the day? Then you need to add a row.  Do so after the last row for that day. Simplest way is to copy the last row, and insert the new one after the last row. </t>
  </si>
  <si>
    <t>Adding Weeks</t>
  </si>
  <si>
    <t xml:space="preserve">Just copy the last worksheet into a new worksheet. </t>
  </si>
  <si>
    <t>Name the worksheet with "Wkxx" where xx=the number of the week.</t>
  </si>
  <si>
    <t xml:space="preserve">Insert a new column into the SUMMARY worksheet. Copy the last column and insert just to the left. </t>
  </si>
  <si>
    <t>Check the Bi-Weekly and Monthly totals at the bottom of the Summary worksheet.</t>
  </si>
  <si>
    <t>Adjust the links to point to the correct worksheet. You only need to do this at the top of the Summary worksheet in the grey'd-out-text.</t>
  </si>
  <si>
    <t>Adding Projects</t>
  </si>
  <si>
    <t>Interview with the CBC on projects and people</t>
  </si>
  <si>
    <t>Give a talk at the King Eddie breakfast meeting</t>
  </si>
  <si>
    <t>Prepare a clip for Quirks&amp;Quarks</t>
  </si>
  <si>
    <t>Podcast for Click</t>
  </si>
  <si>
    <t>Interview with UofT Radio</t>
  </si>
  <si>
    <t>BCS committee meeting</t>
  </si>
  <si>
    <t>Attend breakfast meeting</t>
  </si>
  <si>
    <t>Prepare podcast for Click-Online</t>
  </si>
  <si>
    <t>Breakfast meeting</t>
  </si>
  <si>
    <t>BCS Committee meeting</t>
  </si>
  <si>
    <t>Breakfast Meeting</t>
  </si>
  <si>
    <t>Dental appointment</t>
  </si>
  <si>
    <t>Pickup donuts</t>
  </si>
  <si>
    <t xml:space="preserve">Simplest way is to add a new row into a Weekly worksheet, just above the Admin row. </t>
  </si>
  <si>
    <t>Most organizations require administrative tasks, such as departmental meetings, to be allocated across all projects. This timesheet process allocates admin tasks within each week according to how much time is spent on each project. If your organization wishes to keep track of admin time separately, then create a project for each type of admin, or use the top part of the Summary worksheet.</t>
  </si>
  <si>
    <t>The Summary worksheet does just as the name suggests. Provides a summary of the time spent by time, and by project.</t>
  </si>
  <si>
    <t>Some of our Clients will cross-reference the hours allocated to the projects with the hours booked for the day. So accuracy in a necessity not just across a project, but also by day.</t>
  </si>
  <si>
    <t xml:space="preserve">WEEKLY:  Project software typically requires times to be entered weekly in order to update the project plans. </t>
  </si>
  <si>
    <t xml:space="preserve">BI-WEEKLY: Many financial cycles run on a bi-weekly cycle, which could be done by adding two weekly hours together manually, but is easily highlighted in the Summary worksheet. </t>
  </si>
  <si>
    <t>MONTHLY:  Some financial cycles are monthly, which may break across a week, or require the 4-4-5 cycle per quarter. Hence the extra rows at the bottom of the Summary worksheet.</t>
  </si>
  <si>
    <t>Quarterly Totals</t>
  </si>
  <si>
    <t>Nominal January</t>
  </si>
  <si>
    <t>Nominal February</t>
  </si>
  <si>
    <t>The week is deemed to start on a Saturday. If your week starts on a Sunday, or a Monday, then change the FIRST date in the FIRST worksheet.</t>
  </si>
  <si>
    <t>Then go into each of the worksheets that break across a month, and correct the days of the week that appear in each worksheet.</t>
  </si>
  <si>
    <t>hrs</t>
  </si>
  <si>
    <t>Hour</t>
  </si>
  <si>
    <t>Add two rows into the SUMMARY worksheet.First to pickup the new project. Second to show the project hours adjusted to include Admin time.</t>
  </si>
  <si>
    <t>NOTE: The year 2008 is a leap year.</t>
  </si>
  <si>
    <t xml:space="preserve">What we found is that when dealing with the larger Clients we need to be able to record our hours in a variety of timeframes. These can be weekly, bi-weekly and monthly. </t>
  </si>
  <si>
    <t>NOTE:It is more work to adjust a Weekly worksheet then to add a new Weekly worksheet. Hence only 19weeks being setup. Just enough to show a quarterly cycle.</t>
  </si>
  <si>
    <t>Time in Excel</t>
  </si>
  <si>
    <t>Over the years we have developed, what appears to be complex set of worksheets. However entering the information is simplicity itself. The complexity is due to keeping track of hours by project, by month. If you do not need to do this, then use the simple, one week version:)</t>
  </si>
  <si>
    <t>Here is how Excel converts minutes into decimals</t>
  </si>
  <si>
    <t xml:space="preserve">It is best to use decimal-hours within Excel for calculation purposes. You can get unpredictable results performing arithmetic operations on durations in hour/min formats. Also, most project managament software will accept only decimal hours. </t>
  </si>
  <si>
    <t>But, there are 60mins in an hour, which means that minutes do not convert to nice round decimal numbers. Most people are conditioned to nice, round numbers. However, unless you work with 15min blocks, your numbers will seem strange. Therefore, when you get your timesheet signed, the first few times you will have questions, but after that people realize that it is a "feature" of Excel, and sign your timesheet without complaint.</t>
  </si>
  <si>
    <t xml:space="preserve">Use the CHANGE ALL command to change the Project_A, B, etc codes to the real ones that you will be using. </t>
  </si>
  <si>
    <t>When tracking time, we need to do this for several reasons. One is to keep an accurate account of billable hours. The other is to keep track of what work we do, for professional development reasons. And often for the usual weekly, bi-weekly and monthly reports.</t>
  </si>
  <si>
    <t>Checking the Saturday hours</t>
  </si>
  <si>
    <t>Initiated count-down</t>
  </si>
  <si>
    <t>Brunch</t>
  </si>
  <si>
    <t>Company picnic</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</si>
</sst>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quot;"/>
    <numFmt numFmtId="173" formatCode="[$-F800]dddd\,\ mmmm\ dd\,\ yyyy"/>
    <numFmt numFmtId="174" formatCode="[$-409]dddd\,\ mmmm\ dd\,\ yyyy"/>
    <numFmt numFmtId="175" formatCode="0.0"/>
    <numFmt numFmtId="176" formatCode="0.0000"/>
    <numFmt numFmtId="177" formatCode="0.00000"/>
    <numFmt numFmtId="178" formatCode="0.000"/>
    <numFmt numFmtId="179" formatCode="0.0%"/>
    <numFmt numFmtId="180" formatCode="[$-409]h:mm:ss\ AM/PM"/>
    <numFmt numFmtId="181" formatCode="h:mm;@"/>
    <numFmt numFmtId="182" formatCode="0.00000000000000000"/>
    <numFmt numFmtId="183" formatCode="0_)"/>
    <numFmt numFmtId="184" formatCode="0.00_)"/>
    <numFmt numFmtId="185" formatCode="[$-409]d\-mmm;@"/>
    <numFmt numFmtId="186" formatCode="&quot;Yes&quot;;&quot;Yes&quot;;&quot;No&quot;"/>
    <numFmt numFmtId="187" formatCode="&quot;True&quot;;&quot;True&quot;;&quot;False&quot;"/>
    <numFmt numFmtId="188" formatCode="&quot;On&quot;;&quot;On&quot;;&quot;Off&quot;"/>
    <numFmt numFmtId="189" formatCode="[$€-2]\ #,##0.00_);[Red]\([$€-2]\ #,##0.00\)"/>
    <numFmt numFmtId="190" formatCode="_(&quot;$&quot;* #,##0.0_);_(&quot;$&quot;* \(#,##0.0\);_(&quot;$&quot;* &quot;-&quot;??_);_(@_)"/>
    <numFmt numFmtId="191" formatCode="_(&quot;$&quot;* #,##0_);_(&quot;$&quot;* \(#,##0\);_(&quot;$&quot;* &quot;-&quot;??_);_(@_)"/>
    <numFmt numFmtId="192" formatCode="[$-409]d\-mmm\-yy;@"/>
    <numFmt numFmtId="193" formatCode="0.0000000"/>
    <numFmt numFmtId="194" formatCode="0.000000"/>
    <numFmt numFmtId="195" formatCode="0.00000000"/>
  </numFmts>
  <fonts count="13">
    <font>
      <sz val="10"/>
      <name val="Arial"/>
      <family val="0"/>
    </font>
    <font>
      <b/>
      <sz val="12"/>
      <name val="Arial"/>
      <family val="0"/>
    </font>
    <font>
      <b/>
      <sz val="10"/>
      <name val="Arial"/>
      <family val="2"/>
    </font>
    <font>
      <b/>
      <sz val="10"/>
      <color indexed="10"/>
      <name val="Arial"/>
      <family val="2"/>
    </font>
    <font>
      <i/>
      <sz val="10"/>
      <name val="Arial"/>
      <family val="2"/>
    </font>
    <font>
      <u val="single"/>
      <sz val="10"/>
      <color indexed="12"/>
      <name val="Arial"/>
      <family val="0"/>
    </font>
    <font>
      <u val="single"/>
      <sz val="10"/>
      <color indexed="36"/>
      <name val="Arial"/>
      <family val="0"/>
    </font>
    <font>
      <b/>
      <i/>
      <sz val="10"/>
      <name val="Arial"/>
      <family val="2"/>
    </font>
    <font>
      <sz val="10"/>
      <color indexed="55"/>
      <name val="Arial"/>
      <family val="0"/>
    </font>
    <font>
      <sz val="10"/>
      <color indexed="12"/>
      <name val="Arial"/>
      <family val="0"/>
    </font>
    <font>
      <b/>
      <i/>
      <u val="single"/>
      <sz val="10"/>
      <name val="Arial"/>
      <family val="2"/>
    </font>
    <font>
      <b/>
      <u val="single"/>
      <sz val="10"/>
      <name val="Arial"/>
      <family val="2"/>
    </font>
    <font>
      <b/>
      <i/>
      <sz val="10"/>
      <color indexed="23"/>
      <name val="Arial"/>
      <family val="2"/>
    </font>
  </fonts>
  <fills count="5">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2" fillId="0" borderId="0" xfId="0" applyFont="1" applyAlignment="1">
      <alignment/>
    </xf>
    <xf numFmtId="0" fontId="0" fillId="0" borderId="0" xfId="0" applyAlignment="1">
      <alignment horizontal="left"/>
    </xf>
    <xf numFmtId="2" fontId="0" fillId="0" borderId="0" xfId="0" applyNumberFormat="1" applyAlignment="1">
      <alignment horizontal="right"/>
    </xf>
    <xf numFmtId="2" fontId="0" fillId="2" borderId="0" xfId="0" applyNumberFormat="1" applyFill="1" applyAlignment="1">
      <alignment horizontal="right"/>
    </xf>
    <xf numFmtId="2" fontId="0" fillId="2" borderId="0" xfId="0" applyNumberFormat="1" applyFill="1" applyAlignment="1">
      <alignment/>
    </xf>
    <xf numFmtId="2" fontId="0" fillId="3" borderId="0" xfId="0" applyNumberFormat="1" applyFill="1" applyAlignment="1">
      <alignment/>
    </xf>
    <xf numFmtId="0" fontId="0" fillId="3" borderId="0" xfId="0" applyFill="1" applyAlignment="1">
      <alignment/>
    </xf>
    <xf numFmtId="0" fontId="4" fillId="0" borderId="0" xfId="0" applyFont="1" applyAlignment="1">
      <alignment/>
    </xf>
    <xf numFmtId="0" fontId="3" fillId="0" borderId="0" xfId="0" applyFont="1" applyFill="1" applyAlignment="1">
      <alignment/>
    </xf>
    <xf numFmtId="0" fontId="3" fillId="0" borderId="0" xfId="0" applyFont="1" applyFill="1" applyAlignment="1">
      <alignment horizontal="left"/>
    </xf>
    <xf numFmtId="2" fontId="3" fillId="0" borderId="0" xfId="0" applyNumberFormat="1" applyFont="1" applyFill="1" applyAlignment="1">
      <alignment horizontal="right"/>
    </xf>
    <xf numFmtId="1" fontId="0" fillId="0" borderId="0" xfId="0" applyNumberFormat="1" applyAlignment="1">
      <alignment horizontal="center" vertical="top"/>
    </xf>
    <xf numFmtId="0" fontId="0" fillId="0" borderId="0" xfId="0" applyAlignment="1">
      <alignment horizontal="center" vertical="top"/>
    </xf>
    <xf numFmtId="1" fontId="2" fillId="0" borderId="0" xfId="0" applyNumberFormat="1" applyFont="1" applyAlignment="1">
      <alignment horizontal="center" vertical="top"/>
    </xf>
    <xf numFmtId="0" fontId="2" fillId="0" borderId="0" xfId="0" applyFont="1" applyAlignment="1">
      <alignment horizontal="center" vertical="top"/>
    </xf>
    <xf numFmtId="0" fontId="0" fillId="0" borderId="0" xfId="0" applyAlignment="1">
      <alignment vertical="top" wrapText="1"/>
    </xf>
    <xf numFmtId="1" fontId="0" fillId="0" borderId="0" xfId="0" applyNumberFormat="1" applyFont="1" applyFill="1" applyBorder="1" applyAlignment="1" applyProtection="1">
      <alignment horizontal="center" vertical="top"/>
      <protection/>
    </xf>
    <xf numFmtId="173" fontId="0" fillId="0" borderId="0" xfId="0" applyNumberFormat="1" applyFont="1" applyFill="1" applyBorder="1" applyAlignment="1" applyProtection="1">
      <alignment horizontal="center" vertical="top"/>
      <protection/>
    </xf>
    <xf numFmtId="20" fontId="0" fillId="0" borderId="0" xfId="0" applyNumberFormat="1" applyAlignment="1">
      <alignment horizontal="center" vertical="top"/>
    </xf>
    <xf numFmtId="2" fontId="0" fillId="0" borderId="0" xfId="0" applyNumberFormat="1" applyAlignment="1">
      <alignment horizontal="center" vertical="top"/>
    </xf>
    <xf numFmtId="2" fontId="2" fillId="0" borderId="0" xfId="0" applyNumberFormat="1" applyFont="1" applyAlignment="1">
      <alignment horizontal="center" vertical="top"/>
    </xf>
    <xf numFmtId="1" fontId="2" fillId="0" borderId="0" xfId="0" applyNumberFormat="1" applyFont="1" applyAlignment="1">
      <alignment horizontal="center" vertical="top" wrapText="1"/>
    </xf>
    <xf numFmtId="0" fontId="2" fillId="0" borderId="0"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vertical="top" wrapText="1"/>
    </xf>
    <xf numFmtId="2" fontId="0" fillId="0" borderId="0" xfId="0" applyNumberFormat="1" applyAlignment="1">
      <alignment vertical="top"/>
    </xf>
    <xf numFmtId="0" fontId="0" fillId="0" borderId="0" xfId="0" applyAlignment="1" quotePrefix="1">
      <alignment horizontal="center" vertical="top"/>
    </xf>
    <xf numFmtId="20" fontId="0" fillId="0" borderId="0" xfId="0" applyNumberFormat="1" applyAlignment="1">
      <alignment horizontal="right" vertical="top"/>
    </xf>
    <xf numFmtId="0" fontId="2" fillId="0" borderId="0" xfId="0" applyFont="1" applyAlignment="1">
      <alignment horizontal="right"/>
    </xf>
    <xf numFmtId="0" fontId="0" fillId="0" borderId="0" xfId="0" applyAlignment="1">
      <alignment horizontal="right"/>
    </xf>
    <xf numFmtId="0" fontId="3" fillId="0" borderId="0" xfId="0" applyFont="1" applyFill="1" applyAlignment="1">
      <alignment horizontal="right"/>
    </xf>
    <xf numFmtId="0" fontId="2" fillId="0" borderId="0" xfId="0" applyFont="1" applyAlignment="1">
      <alignment horizontal="center"/>
    </xf>
    <xf numFmtId="0" fontId="3" fillId="0" borderId="0" xfId="0" applyFont="1" applyFill="1" applyAlignment="1">
      <alignment horizontal="center"/>
    </xf>
    <xf numFmtId="0" fontId="0" fillId="0" borderId="0" xfId="0" applyAlignment="1">
      <alignment horizontal="center"/>
    </xf>
    <xf numFmtId="2" fontId="2" fillId="0" borderId="0" xfId="0" applyNumberFormat="1" applyFont="1" applyAlignment="1">
      <alignment horizontal="center"/>
    </xf>
    <xf numFmtId="2" fontId="2" fillId="0" borderId="0" xfId="0" applyNumberFormat="1" applyFont="1" applyAlignment="1">
      <alignment horizontal="right"/>
    </xf>
    <xf numFmtId="0" fontId="0" fillId="4" borderId="0" xfId="0" applyFill="1" applyAlignment="1">
      <alignment vertical="top"/>
    </xf>
    <xf numFmtId="0" fontId="0" fillId="4" borderId="0" xfId="0" applyFill="1" applyAlignment="1">
      <alignment/>
    </xf>
    <xf numFmtId="1" fontId="0" fillId="4" borderId="0" xfId="0" applyNumberFormat="1" applyFont="1" applyFill="1" applyBorder="1" applyAlignment="1" applyProtection="1">
      <alignment horizontal="center" vertical="top"/>
      <protection/>
    </xf>
    <xf numFmtId="173" fontId="0" fillId="4" borderId="0" xfId="0" applyNumberFormat="1" applyFont="1" applyFill="1" applyBorder="1" applyAlignment="1" applyProtection="1">
      <alignment horizontal="center" vertical="top"/>
      <protection/>
    </xf>
    <xf numFmtId="20" fontId="0" fillId="4" borderId="0" xfId="0" applyNumberFormat="1" applyFill="1" applyAlignment="1">
      <alignment horizontal="center" vertical="top"/>
    </xf>
    <xf numFmtId="2" fontId="0" fillId="4" borderId="0" xfId="0" applyNumberFormat="1" applyFill="1" applyAlignment="1">
      <alignment horizontal="center" vertical="top"/>
    </xf>
    <xf numFmtId="1" fontId="0" fillId="4" borderId="0" xfId="0" applyNumberFormat="1" applyFill="1" applyAlignment="1">
      <alignment horizontal="center" vertical="top"/>
    </xf>
    <xf numFmtId="0" fontId="0" fillId="4" borderId="0" xfId="0" applyFill="1" applyAlignment="1" quotePrefix="1">
      <alignment horizontal="left" vertical="top" wrapText="1"/>
    </xf>
    <xf numFmtId="0" fontId="0" fillId="4" borderId="0" xfId="0" applyFill="1" applyAlignment="1">
      <alignment vertical="top" wrapText="1"/>
    </xf>
    <xf numFmtId="181" fontId="0" fillId="4" borderId="0" xfId="0" applyNumberFormat="1" applyFill="1" applyAlignment="1">
      <alignment vertical="top"/>
    </xf>
    <xf numFmtId="2" fontId="0" fillId="4" borderId="0" xfId="0" applyNumberFormat="1" applyFill="1" applyAlignment="1">
      <alignment vertical="top"/>
    </xf>
    <xf numFmtId="0" fontId="0" fillId="4" borderId="0" xfId="0" applyFill="1" applyAlignment="1">
      <alignment horizontal="center" vertical="top"/>
    </xf>
    <xf numFmtId="0" fontId="0" fillId="4" borderId="0" xfId="0" applyFill="1" applyAlignment="1">
      <alignment horizontal="center"/>
    </xf>
    <xf numFmtId="20" fontId="8" fillId="0" borderId="0" xfId="0" applyNumberFormat="1" applyFont="1" applyAlignment="1">
      <alignment horizontal="left"/>
    </xf>
    <xf numFmtId="0" fontId="8" fillId="0" borderId="0" xfId="0" applyFont="1" applyAlignment="1">
      <alignment horizontal="right"/>
    </xf>
    <xf numFmtId="2" fontId="8" fillId="0" borderId="0" xfId="0" applyNumberFormat="1" applyFont="1" applyAlignment="1">
      <alignment horizontal="center"/>
    </xf>
    <xf numFmtId="2" fontId="8" fillId="0" borderId="0" xfId="0" applyNumberFormat="1" applyFont="1" applyAlignment="1">
      <alignment horizontal="right"/>
    </xf>
    <xf numFmtId="2" fontId="8" fillId="0" borderId="0" xfId="0" applyNumberFormat="1" applyFont="1" applyAlignment="1">
      <alignment horizontal="center" vertical="top"/>
    </xf>
    <xf numFmtId="0" fontId="4" fillId="0" borderId="0" xfId="0" applyFont="1" applyFill="1" applyAlignment="1">
      <alignment horizontal="right"/>
    </xf>
    <xf numFmtId="2" fontId="4" fillId="0" borderId="0" xfId="0" applyNumberFormat="1" applyFont="1" applyFill="1" applyAlignment="1">
      <alignment horizontal="center"/>
    </xf>
    <xf numFmtId="179" fontId="8" fillId="0" borderId="0" xfId="21" applyNumberFormat="1" applyFont="1" applyAlignment="1">
      <alignment horizontal="right"/>
    </xf>
    <xf numFmtId="185" fontId="0" fillId="0" borderId="0" xfId="0" applyNumberFormat="1" applyAlignment="1">
      <alignment/>
    </xf>
    <xf numFmtId="185" fontId="0" fillId="0" borderId="0" xfId="0" applyNumberFormat="1" applyAlignment="1">
      <alignment horizontal="right"/>
    </xf>
    <xf numFmtId="185" fontId="0" fillId="0" borderId="0" xfId="0" applyNumberFormat="1" applyAlignment="1">
      <alignment horizontal="left"/>
    </xf>
    <xf numFmtId="185" fontId="0" fillId="0" borderId="0" xfId="0" applyNumberFormat="1" applyAlignment="1">
      <alignment horizontal="center"/>
    </xf>
    <xf numFmtId="0" fontId="9" fillId="0" borderId="0" xfId="0" applyFont="1" applyAlignment="1">
      <alignment horizontal="left"/>
    </xf>
    <xf numFmtId="0" fontId="0" fillId="0" borderId="0" xfId="0" applyAlignment="1">
      <alignment horizontal="left" vertical="top" wrapText="1"/>
    </xf>
    <xf numFmtId="1" fontId="8" fillId="0" borderId="0" xfId="0" applyNumberFormat="1" applyFont="1" applyAlignment="1">
      <alignment horizontal="right"/>
    </xf>
    <xf numFmtId="1" fontId="8" fillId="0" borderId="0" xfId="0" applyNumberFormat="1" applyFont="1" applyAlignment="1">
      <alignment horizontal="lef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left"/>
    </xf>
    <xf numFmtId="0" fontId="11" fillId="2" borderId="0" xfId="0" applyFont="1" applyFill="1" applyAlignment="1">
      <alignment horizontal="left"/>
    </xf>
    <xf numFmtId="2" fontId="11" fillId="2" borderId="0" xfId="0" applyNumberFormat="1" applyFont="1" applyFill="1" applyAlignment="1">
      <alignment horizontal="right"/>
    </xf>
    <xf numFmtId="175" fontId="11" fillId="2" borderId="0" xfId="0" applyNumberFormat="1" applyFont="1" applyFill="1" applyAlignment="1">
      <alignment horizontal="right"/>
    </xf>
    <xf numFmtId="1" fontId="11" fillId="3" borderId="0" xfId="0" applyNumberFormat="1" applyFont="1" applyFill="1" applyAlignment="1">
      <alignment horizontal="right"/>
    </xf>
    <xf numFmtId="0" fontId="11" fillId="3" borderId="0" xfId="0" applyFont="1" applyFill="1" applyAlignment="1">
      <alignment horizontal="left"/>
    </xf>
    <xf numFmtId="0" fontId="9" fillId="0" borderId="0" xfId="0" applyFont="1" applyAlignment="1">
      <alignment horizontal="right"/>
    </xf>
    <xf numFmtId="0" fontId="11" fillId="0" borderId="0" xfId="0" applyFont="1" applyAlignment="1">
      <alignment horizontal="right"/>
    </xf>
    <xf numFmtId="179" fontId="2" fillId="0" borderId="0" xfId="21" applyNumberFormat="1" applyFont="1" applyAlignment="1">
      <alignment horizontal="right"/>
    </xf>
    <xf numFmtId="2" fontId="0" fillId="0" borderId="0" xfId="0" applyNumberFormat="1" applyAlignment="1">
      <alignment vertical="top" wrapText="1"/>
    </xf>
    <xf numFmtId="0" fontId="2" fillId="4" borderId="0" xfId="0" applyFont="1" applyFill="1" applyAlignment="1">
      <alignment/>
    </xf>
    <xf numFmtId="2" fontId="0" fillId="4" borderId="0" xfId="0" applyNumberFormat="1" applyFill="1" applyAlignment="1">
      <alignment/>
    </xf>
    <xf numFmtId="0" fontId="2" fillId="4" borderId="0" xfId="0" applyFont="1" applyFill="1" applyAlignment="1">
      <alignment vertical="top"/>
    </xf>
    <xf numFmtId="0" fontId="2" fillId="4" borderId="0" xfId="0" applyFont="1" applyFill="1" applyAlignment="1">
      <alignment vertical="top" wrapText="1"/>
    </xf>
    <xf numFmtId="0" fontId="2" fillId="0" borderId="0" xfId="0" applyFont="1" applyAlignment="1">
      <alignment horizontal="right" vertical="top"/>
    </xf>
    <xf numFmtId="20" fontId="4" fillId="0" borderId="0" xfId="0" applyNumberFormat="1" applyFont="1" applyAlignment="1">
      <alignment horizontal="right" vertical="top"/>
    </xf>
    <xf numFmtId="2" fontId="4" fillId="0" borderId="0" xfId="0" applyNumberFormat="1" applyFont="1" applyAlignment="1">
      <alignment horizontal="center" vertical="top"/>
    </xf>
    <xf numFmtId="1" fontId="4" fillId="0" borderId="0" xfId="0" applyNumberFormat="1" applyFont="1" applyAlignment="1">
      <alignment horizontal="center" vertical="top"/>
    </xf>
    <xf numFmtId="20" fontId="8" fillId="0" borderId="0" xfId="0" applyNumberFormat="1" applyFont="1" applyAlignment="1">
      <alignment/>
    </xf>
    <xf numFmtId="1" fontId="11" fillId="0" borderId="0" xfId="0" applyNumberFormat="1" applyFont="1" applyAlignment="1">
      <alignment horizontal="center"/>
    </xf>
    <xf numFmtId="0" fontId="12" fillId="0" borderId="0" xfId="0" applyFont="1" applyAlignment="1">
      <alignment/>
    </xf>
    <xf numFmtId="20" fontId="12" fillId="0" borderId="0" xfId="0" applyNumberFormat="1" applyFont="1" applyAlignment="1">
      <alignment horizontal="left"/>
    </xf>
    <xf numFmtId="20" fontId="12" fillId="0" borderId="0" xfId="0" applyNumberFormat="1" applyFont="1" applyAlignment="1">
      <alignment horizontal="right"/>
    </xf>
    <xf numFmtId="179" fontId="12" fillId="0" borderId="0" xfId="21" applyNumberFormat="1" applyFont="1" applyAlignment="1">
      <alignment horizontal="right"/>
    </xf>
    <xf numFmtId="2" fontId="12" fillId="0" borderId="0" xfId="0" applyNumberFormat="1" applyFont="1" applyAlignment="1">
      <alignment horizontal="right"/>
    </xf>
    <xf numFmtId="2" fontId="12" fillId="0" borderId="0" xfId="0" applyNumberFormat="1" applyFont="1" applyAlignment="1">
      <alignment horizontal="center" vertical="top"/>
    </xf>
    <xf numFmtId="2" fontId="12" fillId="0" borderId="0" xfId="0" applyNumberFormat="1" applyFont="1" applyAlignment="1">
      <alignment horizontal="center"/>
    </xf>
    <xf numFmtId="2" fontId="12" fillId="2" borderId="0" xfId="0" applyNumberFormat="1" applyFont="1" applyFill="1" applyAlignment="1">
      <alignment horizontal="right"/>
    </xf>
    <xf numFmtId="2" fontId="12" fillId="2" borderId="0" xfId="0" applyNumberFormat="1" applyFont="1" applyFill="1" applyAlignment="1">
      <alignment/>
    </xf>
    <xf numFmtId="2" fontId="12" fillId="3" borderId="0" xfId="0" applyNumberFormat="1" applyFont="1" applyFill="1" applyAlignment="1">
      <alignment/>
    </xf>
    <xf numFmtId="2" fontId="0" fillId="0" borderId="0" xfId="0" applyNumberFormat="1" applyFont="1" applyAlignment="1">
      <alignment horizontal="center" vertical="top"/>
    </xf>
    <xf numFmtId="2" fontId="0" fillId="0" borderId="0" xfId="0" applyNumberFormat="1" applyFont="1" applyAlignment="1">
      <alignment horizontal="right"/>
    </xf>
    <xf numFmtId="0" fontId="0" fillId="0" borderId="0" xfId="0" applyFont="1" applyAlignment="1">
      <alignment/>
    </xf>
    <xf numFmtId="2" fontId="0" fillId="2" borderId="0" xfId="0" applyNumberFormat="1" applyFont="1" applyFill="1" applyAlignment="1">
      <alignment horizontal="right"/>
    </xf>
    <xf numFmtId="2" fontId="0" fillId="2" borderId="0" xfId="0" applyNumberFormat="1" applyFont="1" applyFill="1" applyAlignment="1">
      <alignment/>
    </xf>
    <xf numFmtId="2" fontId="0" fillId="3" borderId="0" xfId="0" applyNumberFormat="1" applyFont="1" applyFill="1" applyAlignment="1">
      <alignment/>
    </xf>
    <xf numFmtId="1" fontId="0" fillId="0" borderId="0" xfId="0" applyNumberFormat="1" applyFont="1" applyAlignment="1">
      <alignment horizontal="center" vertical="top"/>
    </xf>
    <xf numFmtId="0" fontId="0" fillId="0" borderId="0" xfId="0" applyFont="1" applyAlignment="1">
      <alignment horizontal="center" vertical="top"/>
    </xf>
    <xf numFmtId="0" fontId="0" fillId="0" borderId="0" xfId="0" applyFont="1" applyAlignment="1">
      <alignment vertical="top" wrapText="1"/>
    </xf>
    <xf numFmtId="2" fontId="0" fillId="4" borderId="0" xfId="0" applyNumberFormat="1" applyFont="1" applyFill="1" applyAlignment="1">
      <alignment horizontal="center" vertical="top"/>
    </xf>
    <xf numFmtId="0" fontId="0" fillId="4" borderId="0" xfId="0" applyFont="1" applyFill="1" applyAlignment="1">
      <alignment/>
    </xf>
    <xf numFmtId="0" fontId="2" fillId="4" borderId="0" xfId="0" applyFont="1" applyFill="1" applyAlignment="1">
      <alignment horizontal="right" vertical="top"/>
    </xf>
    <xf numFmtId="0" fontId="2" fillId="4" borderId="0" xfId="0" applyFont="1" applyFill="1" applyAlignment="1">
      <alignment horizontal="right"/>
    </xf>
    <xf numFmtId="2" fontId="0" fillId="4" borderId="0" xfId="0" applyNumberFormat="1" applyFill="1" applyAlignment="1">
      <alignment horizontal="right" vertical="top"/>
    </xf>
    <xf numFmtId="2" fontId="0" fillId="0" borderId="0" xfId="0" applyNumberFormat="1" applyAlignment="1">
      <alignment horizontal="right" vertical="top"/>
    </xf>
    <xf numFmtId="2" fontId="0" fillId="4" borderId="0" xfId="0" applyNumberFormat="1" applyFill="1" applyAlignment="1">
      <alignment horizontal="right"/>
    </xf>
    <xf numFmtId="0" fontId="2" fillId="4" borderId="0" xfId="0" applyFont="1" applyFill="1" applyAlignment="1">
      <alignment horizontal="right" vertical="top" wrapText="1"/>
    </xf>
    <xf numFmtId="0" fontId="0" fillId="4" borderId="0" xfId="0" applyFill="1" applyAlignment="1">
      <alignment horizontal="right"/>
    </xf>
    <xf numFmtId="0" fontId="0" fillId="4" borderId="0" xfId="0" applyFill="1" applyAlignment="1">
      <alignment horizontal="right" vertical="top"/>
    </xf>
    <xf numFmtId="1" fontId="4" fillId="0" borderId="0" xfId="0" applyNumberFormat="1" applyFont="1" applyFill="1" applyBorder="1" applyAlignment="1" applyProtection="1">
      <alignment horizontal="center" vertical="top"/>
      <protection/>
    </xf>
    <xf numFmtId="173" fontId="4" fillId="0" borderId="0" xfId="0" applyNumberFormat="1" applyFont="1" applyFill="1" applyBorder="1" applyAlignment="1" applyProtection="1">
      <alignment horizontal="center" vertical="top"/>
      <protection/>
    </xf>
    <xf numFmtId="20" fontId="4" fillId="0" borderId="0" xfId="0" applyNumberFormat="1" applyFont="1" applyAlignment="1">
      <alignment horizontal="center" vertical="top"/>
    </xf>
    <xf numFmtId="0" fontId="4" fillId="0" borderId="0" xfId="0" applyFont="1" applyAlignment="1">
      <alignment vertical="top" wrapText="1"/>
    </xf>
    <xf numFmtId="0" fontId="7" fillId="4" borderId="0" xfId="0" applyFont="1" applyFill="1" applyAlignment="1">
      <alignment horizontal="center" vertical="top"/>
    </xf>
    <xf numFmtId="0" fontId="7" fillId="0" borderId="0" xfId="0" applyFont="1" applyAlignment="1">
      <alignment horizontal="center"/>
    </xf>
    <xf numFmtId="0" fontId="4" fillId="4" borderId="0" xfId="0" applyFont="1" applyFill="1" applyAlignment="1">
      <alignment/>
    </xf>
    <xf numFmtId="20" fontId="0" fillId="0" borderId="0" xfId="0" applyNumberFormat="1" applyFont="1" applyAlignment="1" quotePrefix="1">
      <alignment horizontal="center" vertical="top"/>
    </xf>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7" fillId="0" borderId="0" xfId="0" applyFont="1" applyFill="1" applyAlignment="1">
      <alignment horizontal="right"/>
    </xf>
    <xf numFmtId="20" fontId="7" fillId="0" borderId="0" xfId="0" applyNumberFormat="1" applyFont="1" applyAlignment="1">
      <alignment horizontal="right"/>
    </xf>
    <xf numFmtId="2" fontId="7" fillId="0" borderId="0" xfId="0" applyNumberFormat="1" applyFont="1" applyFill="1" applyAlignment="1">
      <alignment horizontal="right"/>
    </xf>
    <xf numFmtId="2" fontId="7" fillId="0" borderId="0" xfId="0" applyNumberFormat="1" applyFont="1" applyFill="1" applyAlignment="1">
      <alignment horizontal="center"/>
    </xf>
    <xf numFmtId="0" fontId="7" fillId="0" borderId="0" xfId="0" applyFont="1" applyFill="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right"/>
    </xf>
    <xf numFmtId="0" fontId="10" fillId="0" borderId="0" xfId="0" applyFont="1" applyAlignment="1">
      <alignment horizontal="left"/>
    </xf>
    <xf numFmtId="1" fontId="10" fillId="0" borderId="0" xfId="0" applyNumberFormat="1" applyFont="1" applyAlignment="1">
      <alignment horizontal="center"/>
    </xf>
    <xf numFmtId="0" fontId="10" fillId="2" borderId="0" xfId="0" applyFont="1" applyFill="1" applyAlignment="1">
      <alignment horizontal="left"/>
    </xf>
    <xf numFmtId="2" fontId="10" fillId="2" borderId="0" xfId="0" applyNumberFormat="1" applyFont="1" applyFill="1" applyAlignment="1">
      <alignment horizontal="right"/>
    </xf>
    <xf numFmtId="175" fontId="10" fillId="2" borderId="0" xfId="0" applyNumberFormat="1" applyFont="1" applyFill="1" applyAlignment="1">
      <alignment horizontal="right"/>
    </xf>
    <xf numFmtId="1" fontId="10" fillId="3" borderId="0" xfId="0" applyNumberFormat="1" applyFont="1" applyFill="1" applyAlignment="1">
      <alignment horizontal="right"/>
    </xf>
    <xf numFmtId="0" fontId="10" fillId="3" borderId="0" xfId="0" applyFont="1" applyFill="1" applyAlignment="1">
      <alignment horizontal="left"/>
    </xf>
    <xf numFmtId="1" fontId="2" fillId="0" borderId="0" xfId="0" applyNumberFormat="1" applyFont="1" applyAlignment="1">
      <alignment vertical="top" wrapText="1"/>
    </xf>
    <xf numFmtId="1" fontId="2" fillId="0" borderId="0" xfId="0" applyNumberFormat="1" applyFont="1" applyAlignment="1">
      <alignment horizontal="right" vertical="top" wrapText="1"/>
    </xf>
    <xf numFmtId="178" fontId="0" fillId="0" borderId="0" xfId="0" applyNumberFormat="1" applyAlignment="1">
      <alignment vertical="top" wrapText="1"/>
    </xf>
    <xf numFmtId="0" fontId="0" fillId="0" borderId="0" xfId="0" applyAlignment="1">
      <alignment horizontal="right" vertical="top" wrapText="1"/>
    </xf>
    <xf numFmtId="20" fontId="0" fillId="0" borderId="0" xfId="0" applyNumberFormat="1" applyAlignment="1">
      <alignment/>
    </xf>
    <xf numFmtId="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79"/>
  <sheetViews>
    <sheetView tabSelected="1" workbookViewId="0" topLeftCell="A1">
      <selection activeCell="A2" sqref="A2"/>
    </sheetView>
  </sheetViews>
  <sheetFormatPr defaultColWidth="9.140625" defaultRowHeight="12.75"/>
  <cols>
    <col min="1" max="1" width="102.28125" style="16" customWidth="1"/>
    <col min="2" max="2" width="7.140625" style="16" customWidth="1"/>
    <col min="3" max="3" width="4.8515625" style="16" bestFit="1" customWidth="1"/>
    <col min="4" max="16384" width="9.140625" style="16" customWidth="1"/>
  </cols>
  <sheetData>
    <row r="1" ht="12.75">
      <c r="A1" s="25" t="s">
        <v>50</v>
      </c>
    </row>
    <row r="2" ht="38.25">
      <c r="A2" s="106" t="s">
        <v>178</v>
      </c>
    </row>
    <row r="3" ht="38.25">
      <c r="A3" s="16" t="s">
        <v>173</v>
      </c>
    </row>
    <row r="4" ht="4.5" customHeight="1"/>
    <row r="5" ht="25.5">
      <c r="A5" s="16" t="s">
        <v>170</v>
      </c>
    </row>
    <row r="6" ht="12.75">
      <c r="A6" s="16" t="s">
        <v>158</v>
      </c>
    </row>
    <row r="7" ht="25.5">
      <c r="A7" s="16" t="s">
        <v>159</v>
      </c>
    </row>
    <row r="8" ht="25.5">
      <c r="A8" s="16" t="s">
        <v>160</v>
      </c>
    </row>
    <row r="9" ht="25.5">
      <c r="A9" s="16" t="s">
        <v>157</v>
      </c>
    </row>
    <row r="10" ht="4.5" customHeight="1"/>
    <row r="11" ht="15" customHeight="1">
      <c r="A11" s="16" t="s">
        <v>156</v>
      </c>
    </row>
    <row r="12" ht="25.5">
      <c r="A12" s="16" t="s">
        <v>51</v>
      </c>
    </row>
    <row r="13" ht="4.5" customHeight="1"/>
    <row r="14" spans="1:2" ht="51">
      <c r="A14" s="63" t="s">
        <v>155</v>
      </c>
      <c r="B14" s="145"/>
    </row>
    <row r="15" ht="4.5" customHeight="1"/>
    <row r="16" spans="1:2" ht="12.75">
      <c r="A16" s="63" t="s">
        <v>169</v>
      </c>
      <c r="B16" s="145"/>
    </row>
    <row r="17" ht="15" customHeight="1"/>
    <row r="18" s="25" customFormat="1" ht="12" customHeight="1">
      <c r="A18" s="25" t="s">
        <v>172</v>
      </c>
    </row>
    <row r="19" ht="38.25">
      <c r="A19" s="16" t="s">
        <v>175</v>
      </c>
    </row>
    <row r="20" ht="51">
      <c r="A20" s="16" t="s">
        <v>176</v>
      </c>
    </row>
    <row r="21" ht="12.75">
      <c r="A21" s="16" t="s">
        <v>174</v>
      </c>
    </row>
    <row r="22" spans="1:3" ht="12" customHeight="1">
      <c r="A22" s="146" t="s">
        <v>53</v>
      </c>
      <c r="B22" s="77">
        <f>5/60</f>
        <v>0.08333333333333333</v>
      </c>
      <c r="C22" s="16" t="s">
        <v>166</v>
      </c>
    </row>
    <row r="23" spans="1:3" ht="12" customHeight="1">
      <c r="A23" s="146" t="s">
        <v>54</v>
      </c>
      <c r="B23" s="77">
        <f>10/60</f>
        <v>0.16666666666666666</v>
      </c>
      <c r="C23" s="16" t="s">
        <v>166</v>
      </c>
    </row>
    <row r="24" spans="1:3" ht="12" customHeight="1">
      <c r="A24" s="146" t="s">
        <v>55</v>
      </c>
      <c r="B24" s="77">
        <f>15/60</f>
        <v>0.25</v>
      </c>
      <c r="C24" s="16" t="s">
        <v>166</v>
      </c>
    </row>
    <row r="25" spans="1:3" ht="12" customHeight="1">
      <c r="A25" s="146" t="s">
        <v>56</v>
      </c>
      <c r="B25" s="77">
        <f>20/60</f>
        <v>0.3333333333333333</v>
      </c>
      <c r="C25" s="16" t="s">
        <v>166</v>
      </c>
    </row>
    <row r="26" spans="1:3" ht="12" customHeight="1">
      <c r="A26" s="146" t="s">
        <v>57</v>
      </c>
      <c r="B26" s="77">
        <f>25/60</f>
        <v>0.4166666666666667</v>
      </c>
      <c r="C26" s="16" t="s">
        <v>166</v>
      </c>
    </row>
    <row r="27" spans="1:3" ht="12" customHeight="1">
      <c r="A27" s="146" t="s">
        <v>58</v>
      </c>
      <c r="B27" s="77">
        <f>30/60</f>
        <v>0.5</v>
      </c>
      <c r="C27" s="16" t="s">
        <v>166</v>
      </c>
    </row>
    <row r="28" spans="1:3" ht="12" customHeight="1">
      <c r="A28" s="146" t="s">
        <v>59</v>
      </c>
      <c r="B28" s="77">
        <f>35/60</f>
        <v>0.5833333333333334</v>
      </c>
      <c r="C28" s="16" t="s">
        <v>166</v>
      </c>
    </row>
    <row r="29" spans="1:3" ht="12" customHeight="1">
      <c r="A29" s="146" t="s">
        <v>60</v>
      </c>
      <c r="B29" s="77">
        <f>40/60</f>
        <v>0.6666666666666666</v>
      </c>
      <c r="C29" s="16" t="s">
        <v>166</v>
      </c>
    </row>
    <row r="30" spans="1:3" ht="12" customHeight="1">
      <c r="A30" s="146" t="s">
        <v>61</v>
      </c>
      <c r="B30" s="77">
        <f>45/60</f>
        <v>0.75</v>
      </c>
      <c r="C30" s="16" t="s">
        <v>166</v>
      </c>
    </row>
    <row r="31" spans="1:3" ht="12" customHeight="1">
      <c r="A31" s="146" t="s">
        <v>62</v>
      </c>
      <c r="B31" s="77">
        <f>50/60</f>
        <v>0.8333333333333334</v>
      </c>
      <c r="C31" s="16" t="s">
        <v>166</v>
      </c>
    </row>
    <row r="32" spans="1:3" ht="12" customHeight="1">
      <c r="A32" s="146" t="s">
        <v>63</v>
      </c>
      <c r="B32" s="77">
        <f>55/60</f>
        <v>0.9166666666666666</v>
      </c>
      <c r="C32" s="16" t="s">
        <v>166</v>
      </c>
    </row>
    <row r="33" spans="1:3" ht="12" customHeight="1">
      <c r="A33" s="146" t="s">
        <v>64</v>
      </c>
      <c r="B33" s="77">
        <f>60/60</f>
        <v>1</v>
      </c>
      <c r="C33" s="16" t="s">
        <v>167</v>
      </c>
    </row>
    <row r="34" ht="15" customHeight="1"/>
    <row r="35" s="25" customFormat="1" ht="12" customHeight="1">
      <c r="A35" s="25" t="s">
        <v>52</v>
      </c>
    </row>
    <row r="36" spans="1:4" ht="25.5">
      <c r="A36" s="16" t="s">
        <v>29</v>
      </c>
      <c r="B36" s="77"/>
      <c r="D36" s="77"/>
    </row>
    <row r="37" ht="4.5" customHeight="1"/>
    <row r="38" ht="12.75">
      <c r="A38" s="16" t="s">
        <v>177</v>
      </c>
    </row>
    <row r="39" ht="4.5" customHeight="1"/>
    <row r="40" spans="1:4" ht="12.75">
      <c r="A40" s="16" t="s">
        <v>26</v>
      </c>
      <c r="B40" s="77"/>
      <c r="D40" s="77"/>
    </row>
    <row r="41" spans="1:4" ht="12.75">
      <c r="A41" s="16" t="s">
        <v>27</v>
      </c>
      <c r="B41" s="77"/>
      <c r="D41" s="77"/>
    </row>
    <row r="42" spans="1:4" ht="12.75">
      <c r="A42" s="16" t="s">
        <v>28</v>
      </c>
      <c r="B42" s="77"/>
      <c r="D42" s="77"/>
    </row>
    <row r="43" ht="4.5" customHeight="1"/>
    <row r="44" spans="1:4" ht="25.5">
      <c r="A44" s="16" t="s">
        <v>133</v>
      </c>
      <c r="B44" s="77"/>
      <c r="D44" s="77"/>
    </row>
    <row r="45" ht="4.5" customHeight="1"/>
    <row r="46" spans="1:4" ht="12.75">
      <c r="A46" s="16" t="s">
        <v>48</v>
      </c>
      <c r="B46" s="77"/>
      <c r="D46" s="77"/>
    </row>
    <row r="47" spans="1:4" ht="12.75">
      <c r="A47" s="16" t="s">
        <v>49</v>
      </c>
      <c r="B47" s="77"/>
      <c r="D47" s="77"/>
    </row>
    <row r="48" ht="4.5" customHeight="1"/>
    <row r="49" ht="25.5">
      <c r="A49" s="16" t="s">
        <v>164</v>
      </c>
    </row>
    <row r="50" ht="25.5">
      <c r="A50" s="16" t="s">
        <v>165</v>
      </c>
    </row>
    <row r="51" ht="4.5" customHeight="1"/>
    <row r="52" ht="15" customHeight="1"/>
    <row r="53" s="25" customFormat="1" ht="12" customHeight="1">
      <c r="A53" s="25" t="s">
        <v>134</v>
      </c>
    </row>
    <row r="54" spans="1:4" ht="12.75">
      <c r="A54" s="16" t="s">
        <v>135</v>
      </c>
      <c r="B54" s="77"/>
      <c r="D54" s="77"/>
    </row>
    <row r="55" spans="1:4" ht="12.75">
      <c r="A55" s="16" t="s">
        <v>136</v>
      </c>
      <c r="B55" s="77"/>
      <c r="D55" s="77"/>
    </row>
    <row r="56" spans="1:4" ht="12.75">
      <c r="A56" s="16" t="s">
        <v>137</v>
      </c>
      <c r="B56" s="77"/>
      <c r="D56" s="77"/>
    </row>
    <row r="57" spans="1:4" ht="25.5">
      <c r="A57" s="16" t="s">
        <v>139</v>
      </c>
      <c r="B57" s="77"/>
      <c r="D57" s="77"/>
    </row>
    <row r="58" spans="1:4" ht="12.75">
      <c r="A58" s="16" t="s">
        <v>138</v>
      </c>
      <c r="B58" s="77"/>
      <c r="D58" s="77"/>
    </row>
    <row r="59" spans="1:4" ht="25.5">
      <c r="A59" s="16" t="s">
        <v>171</v>
      </c>
      <c r="B59" s="77"/>
      <c r="D59" s="77"/>
    </row>
    <row r="60" ht="18.75" customHeight="1"/>
    <row r="61" s="25" customFormat="1" ht="12" customHeight="1">
      <c r="A61" s="25" t="s">
        <v>140</v>
      </c>
    </row>
    <row r="62" spans="1:4" ht="12.75">
      <c r="A62" s="16" t="s">
        <v>154</v>
      </c>
      <c r="B62" s="77"/>
      <c r="D62" s="77"/>
    </row>
    <row r="63" spans="1:4" ht="25.5">
      <c r="A63" s="16" t="s">
        <v>168</v>
      </c>
      <c r="B63" s="77"/>
      <c r="D63" s="77"/>
    </row>
    <row r="64" spans="2:4" ht="12.75">
      <c r="B64" s="77"/>
      <c r="D64" s="77"/>
    </row>
    <row r="65" spans="2:4" ht="12.75">
      <c r="B65" s="77"/>
      <c r="D65" s="77"/>
    </row>
    <row r="66" spans="2:4" ht="12.75">
      <c r="B66" s="77"/>
      <c r="D66" s="77"/>
    </row>
    <row r="67" spans="2:4" ht="12.75">
      <c r="B67" s="77"/>
      <c r="D67" s="77"/>
    </row>
    <row r="68" spans="2:4" ht="12.75">
      <c r="B68" s="77"/>
      <c r="D68" s="77"/>
    </row>
    <row r="69" spans="2:4" ht="12.75">
      <c r="B69" s="77"/>
      <c r="D69" s="77"/>
    </row>
    <row r="70" spans="2:4" ht="12.75">
      <c r="B70" s="77"/>
      <c r="D70" s="77"/>
    </row>
    <row r="71" spans="2:4" ht="12.75">
      <c r="B71" s="77"/>
      <c r="D71" s="77"/>
    </row>
    <row r="72" spans="2:4" ht="12.75">
      <c r="B72" s="77"/>
      <c r="D72" s="77"/>
    </row>
    <row r="73" spans="2:4" ht="12.75">
      <c r="B73" s="77"/>
      <c r="D73" s="77"/>
    </row>
    <row r="74" spans="2:4" ht="12.75">
      <c r="B74" s="77"/>
      <c r="D74" s="77"/>
    </row>
    <row r="75" spans="2:4" ht="12.75">
      <c r="B75" s="77"/>
      <c r="D75" s="77"/>
    </row>
    <row r="76" spans="2:4" ht="12.75">
      <c r="B76" s="77"/>
      <c r="D76" s="77"/>
    </row>
    <row r="77" spans="2:4" s="25" customFormat="1" ht="12.75">
      <c r="B77" s="143"/>
      <c r="C77" s="143"/>
      <c r="D77" s="143"/>
    </row>
    <row r="78" spans="2:4" s="25" customFormat="1" ht="12.75">
      <c r="B78" s="144"/>
      <c r="C78" s="144"/>
      <c r="D78" s="144"/>
    </row>
    <row r="79" spans="2:4" ht="12.75">
      <c r="B79" s="77"/>
      <c r="D79" s="77"/>
    </row>
  </sheetData>
  <printOptions/>
  <pageMargins left="0.62" right="0.38" top="0.52" bottom="0.43" header="0.28" footer="0.2"/>
  <pageSetup fitToHeight="1" fitToWidth="1" horizontalDpi="600" verticalDpi="600" orientation="portrait" scale="72" r:id="rId1"/>
  <headerFooter alignWithMargins="0">
    <oddHeader>&amp;C&amp;A</oddHeader>
    <oddFooter>&amp;L&amp;BRESULTS ORIENTED Confidential&amp;B&amp;C&amp;D&amp;RPage &amp;P</oddFooter>
  </headerFooter>
</worksheet>
</file>

<file path=xl/worksheets/sheet10.xml><?xml version="1.0" encoding="utf-8"?>
<worksheet xmlns="http://schemas.openxmlformats.org/spreadsheetml/2006/main" xmlns:r="http://schemas.openxmlformats.org/officeDocument/2006/relationships">
  <dimension ref="A1:S50"/>
  <sheetViews>
    <sheetView zoomScale="85" zoomScaleNormal="85" workbookViewId="0" topLeftCell="A1">
      <selection activeCell="F8" sqref="F8"/>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Wk13!E2</f>
        <v>Comments describing Project_A</v>
      </c>
      <c r="F2" s="20">
        <f>SUMIF($G$12:$G$50,$G2,$F$12:$F$50)</f>
        <v>5.333333333333336</v>
      </c>
      <c r="G2" s="12" t="str">
        <f>Wk13!G2</f>
        <v>Project_A</v>
      </c>
      <c r="H2" s="16"/>
      <c r="I2" s="37"/>
    </row>
    <row r="3" spans="1:9" ht="12.75">
      <c r="A3" s="17"/>
      <c r="B3" s="18"/>
      <c r="C3" s="19"/>
      <c r="D3" s="19"/>
      <c r="E3" s="28" t="str">
        <f>Wk13!E3</f>
        <v>Comments describing Project_B</v>
      </c>
      <c r="F3" s="20">
        <f>SUMIF($G$12:$G$50,$G3,$F$12:$F$50)</f>
        <v>0</v>
      </c>
      <c r="G3" s="12" t="str">
        <f>Wk13!G3</f>
        <v>Project_B</v>
      </c>
      <c r="H3" s="16"/>
      <c r="I3" s="37"/>
    </row>
    <row r="4" spans="1:9" ht="12.75">
      <c r="A4" s="17"/>
      <c r="B4" s="18"/>
      <c r="C4" s="19"/>
      <c r="D4" s="19"/>
      <c r="E4" s="28" t="str">
        <f>Wk13!E4</f>
        <v>Comments describing Project_C</v>
      </c>
      <c r="F4" s="20">
        <f>SUMIF($G$12:$G$50,$G4,$F$12:$F$50)</f>
        <v>0</v>
      </c>
      <c r="G4" s="12" t="str">
        <f>Wk13!G4</f>
        <v>Project_C</v>
      </c>
      <c r="H4" s="16"/>
      <c r="I4" s="37"/>
    </row>
    <row r="5" spans="1:9" ht="12.75">
      <c r="A5" s="17"/>
      <c r="B5" s="18"/>
      <c r="C5" s="19"/>
      <c r="D5" s="19"/>
      <c r="E5" s="28" t="str">
        <f>Wk13!E5</f>
        <v>Comments describing Project_D</v>
      </c>
      <c r="F5" s="20">
        <f>SUMIF($G$12:$G$50,$G5,$F$12:$F$50)</f>
        <v>0</v>
      </c>
      <c r="G5" s="12" t="str">
        <f>Wk13!G5</f>
        <v>Project_D</v>
      </c>
      <c r="H5" s="16"/>
      <c r="I5" s="37"/>
    </row>
    <row r="6" spans="1:9" ht="12.75">
      <c r="A6" s="17"/>
      <c r="B6" s="18"/>
      <c r="C6" s="19"/>
      <c r="D6" s="19"/>
      <c r="E6" s="28" t="str">
        <f>Wk13!E6</f>
        <v>Administrative Tasks</v>
      </c>
      <c r="F6" s="20">
        <f>SUMIF($G$12:$G$50,$G6,$F$12:$F$50)</f>
        <v>2.666666666666665</v>
      </c>
      <c r="G6" s="12" t="str">
        <f>Wk13!G6</f>
        <v>Admin</v>
      </c>
      <c r="H6" s="16"/>
      <c r="I6" s="37"/>
    </row>
    <row r="7" spans="1:9" ht="12.75">
      <c r="A7" s="17"/>
      <c r="B7" s="18"/>
      <c r="C7" s="19"/>
      <c r="D7" s="19"/>
      <c r="E7" s="83" t="str">
        <f>Wk13!E7</f>
        <v>sub-Total</v>
      </c>
      <c r="F7" s="84">
        <f>SUM(F2:F6)</f>
        <v>8</v>
      </c>
      <c r="G7" s="85" t="str">
        <f>Wk13!G7</f>
        <v>Billable</v>
      </c>
      <c r="H7" s="16"/>
      <c r="I7" s="37"/>
    </row>
    <row r="8" spans="1:9" ht="12.75">
      <c r="A8" s="17"/>
      <c r="B8" s="18"/>
      <c r="C8" s="19"/>
      <c r="D8" s="19"/>
      <c r="E8" s="28" t="str">
        <f>Wk13!E8</f>
        <v>Time not to be Billed to the Client</v>
      </c>
      <c r="F8" s="20">
        <f>SUMIF($G$12:$G$50,$G8,$F$12:$F$50)</f>
        <v>0</v>
      </c>
      <c r="G8" s="12" t="str">
        <f>Wk13!G8</f>
        <v>non-Billable</v>
      </c>
      <c r="H8" s="16"/>
      <c r="I8" s="37"/>
    </row>
    <row r="9" spans="1:11" ht="12.75">
      <c r="A9" s="17"/>
      <c r="B9" s="18"/>
      <c r="C9" s="19"/>
      <c r="D9" s="13"/>
      <c r="E9" s="27" t="s">
        <v>79</v>
      </c>
      <c r="F9" s="21">
        <f>SUM(F7:F8)</f>
        <v>8</v>
      </c>
      <c r="G9" s="15" t="s">
        <v>77</v>
      </c>
      <c r="H9" s="16"/>
      <c r="I9" s="80" t="s">
        <v>77</v>
      </c>
      <c r="J9" s="1" t="s">
        <v>89</v>
      </c>
      <c r="K9" s="78" t="s">
        <v>86</v>
      </c>
    </row>
    <row r="10" spans="1:11" ht="12.75">
      <c r="A10" s="12"/>
      <c r="B10" s="13"/>
      <c r="C10" s="13"/>
      <c r="H10" s="16"/>
      <c r="I10" s="47">
        <f>SUM(I12:I50)</f>
        <v>8</v>
      </c>
      <c r="J10" s="26">
        <f>SUM(J12:J50)</f>
        <v>8</v>
      </c>
      <c r="K10" s="79">
        <f>SUM(K12:K50)</f>
        <v>0</v>
      </c>
    </row>
    <row r="11" spans="1:9" ht="25.5">
      <c r="A11" s="22" t="s">
        <v>72</v>
      </c>
      <c r="B11" s="23" t="s">
        <v>69</v>
      </c>
      <c r="C11" s="24" t="s">
        <v>24</v>
      </c>
      <c r="D11" s="24" t="s">
        <v>25</v>
      </c>
      <c r="E11" s="24" t="s">
        <v>74</v>
      </c>
      <c r="F11" s="24" t="s">
        <v>75</v>
      </c>
      <c r="G11" s="22" t="s">
        <v>71</v>
      </c>
      <c r="H11" s="25" t="s">
        <v>70</v>
      </c>
      <c r="I11" s="81"/>
    </row>
    <row r="12" spans="1:11" ht="12.75">
      <c r="A12" s="17">
        <f>Wk13!$A$12+1</f>
        <v>14</v>
      </c>
      <c r="B12" s="18">
        <f>Wk13!$B$12+7</f>
        <v>39536</v>
      </c>
      <c r="C12" s="19"/>
      <c r="D12" s="19"/>
      <c r="E12" s="19">
        <f>D12-C12</f>
        <v>0</v>
      </c>
      <c r="F12" s="20">
        <f>E12*24</f>
        <v>0</v>
      </c>
      <c r="G12" s="12"/>
      <c r="H12" s="16"/>
      <c r="I12" s="47">
        <f>SUM(F12:F14)</f>
        <v>0</v>
      </c>
      <c r="J12" s="26">
        <f>I12-K12</f>
        <v>0</v>
      </c>
      <c r="K12" s="47">
        <f>SUMIF($G12:$G14,$G$8,$F12:$F14)</f>
        <v>0</v>
      </c>
    </row>
    <row r="13" spans="1:11" ht="12.75">
      <c r="A13" s="17">
        <f>A12</f>
        <v>14</v>
      </c>
      <c r="B13" s="18">
        <f>B12</f>
        <v>39536</v>
      </c>
      <c r="C13" s="19">
        <f>D12</f>
        <v>0</v>
      </c>
      <c r="D13" s="19"/>
      <c r="E13" s="19">
        <f>D13-C13</f>
        <v>0</v>
      </c>
      <c r="F13" s="20">
        <f>E13*24</f>
        <v>0</v>
      </c>
      <c r="G13" s="12"/>
      <c r="H13" s="16"/>
      <c r="I13" s="37"/>
      <c r="K13" s="47"/>
    </row>
    <row r="14" spans="1:11" s="38" customFormat="1" ht="4.5" customHeight="1">
      <c r="A14" s="39">
        <f>A12</f>
        <v>14</v>
      </c>
      <c r="B14" s="40"/>
      <c r="C14" s="41"/>
      <c r="D14" s="41"/>
      <c r="E14" s="41"/>
      <c r="F14" s="42"/>
      <c r="G14" s="43"/>
      <c r="H14" s="45"/>
      <c r="I14" s="37"/>
      <c r="K14" s="47"/>
    </row>
    <row r="15" spans="1:11" ht="12.75">
      <c r="A15" s="17">
        <f>A12</f>
        <v>14</v>
      </c>
      <c r="B15" s="18">
        <f>B12+1</f>
        <v>39537</v>
      </c>
      <c r="C15" s="19"/>
      <c r="D15" s="19"/>
      <c r="E15" s="19">
        <f>D15-C15</f>
        <v>0</v>
      </c>
      <c r="F15" s="20">
        <f>E15*24</f>
        <v>0</v>
      </c>
      <c r="G15" s="12"/>
      <c r="H15" s="16"/>
      <c r="I15" s="47">
        <f>SUM(F15:F17)</f>
        <v>0</v>
      </c>
      <c r="J15" s="26">
        <f>I15-K15</f>
        <v>0</v>
      </c>
      <c r="K15" s="47">
        <f>SUMIF($G15:$G17,$G$8,$F15:$F17)</f>
        <v>0</v>
      </c>
    </row>
    <row r="16" spans="1:11" ht="12.75">
      <c r="A16" s="17">
        <f>A15</f>
        <v>14</v>
      </c>
      <c r="B16" s="18">
        <f>B15</f>
        <v>39537</v>
      </c>
      <c r="C16" s="19">
        <f>D15</f>
        <v>0</v>
      </c>
      <c r="D16" s="19"/>
      <c r="E16" s="19">
        <f>D16-C16</f>
        <v>0</v>
      </c>
      <c r="F16" s="20">
        <f>E16*24</f>
        <v>0</v>
      </c>
      <c r="G16" s="12"/>
      <c r="H16" s="16"/>
      <c r="I16" s="37"/>
      <c r="K16" s="47"/>
    </row>
    <row r="17" spans="1:11" s="38" customFormat="1" ht="4.5" customHeight="1">
      <c r="A17" s="39">
        <f>A15</f>
        <v>14</v>
      </c>
      <c r="B17" s="40"/>
      <c r="C17" s="41"/>
      <c r="D17" s="41"/>
      <c r="E17" s="41"/>
      <c r="F17" s="42"/>
      <c r="G17" s="43"/>
      <c r="H17" s="45"/>
      <c r="I17" s="37"/>
      <c r="K17" s="47"/>
    </row>
    <row r="18" spans="1:11" ht="12.75">
      <c r="A18" s="17">
        <f>A15</f>
        <v>14</v>
      </c>
      <c r="B18" s="18">
        <f>B15+1</f>
        <v>39538</v>
      </c>
      <c r="C18" s="19">
        <v>0.375</v>
      </c>
      <c r="D18" s="19">
        <v>0.5208333333333334</v>
      </c>
      <c r="E18" s="19">
        <f>D18-C18</f>
        <v>0.14583333333333337</v>
      </c>
      <c r="F18" s="20">
        <f>E18*24</f>
        <v>3.500000000000001</v>
      </c>
      <c r="G18" s="12" t="s">
        <v>115</v>
      </c>
      <c r="H18" s="16" t="s">
        <v>13</v>
      </c>
      <c r="I18" s="47">
        <f>SUM(F18:F22)</f>
        <v>8</v>
      </c>
      <c r="J18" s="26">
        <f>I18-K18</f>
        <v>8</v>
      </c>
      <c r="K18" s="47">
        <f>SUMIF($G18:$G22,$G$8,$F18:$F22)</f>
        <v>0</v>
      </c>
    </row>
    <row r="19" spans="1:11" ht="12.75">
      <c r="A19" s="17">
        <f aca="true" t="shared" si="0" ref="A19:B21">A18</f>
        <v>14</v>
      </c>
      <c r="B19" s="18">
        <f t="shared" si="0"/>
        <v>39538</v>
      </c>
      <c r="C19" s="19">
        <f>D18</f>
        <v>0.5208333333333334</v>
      </c>
      <c r="D19" s="19">
        <v>0.6319444444444444</v>
      </c>
      <c r="E19" s="19">
        <f>D19-C19</f>
        <v>0.11111111111111105</v>
      </c>
      <c r="F19" s="20">
        <f>E19*24</f>
        <v>2.666666666666665</v>
      </c>
      <c r="G19" s="12" t="s">
        <v>80</v>
      </c>
      <c r="H19" s="16" t="s">
        <v>18</v>
      </c>
      <c r="I19" s="37"/>
      <c r="K19" s="47"/>
    </row>
    <row r="20" spans="1:11" ht="12.75">
      <c r="A20" s="17">
        <f t="shared" si="0"/>
        <v>14</v>
      </c>
      <c r="B20" s="18">
        <f t="shared" si="0"/>
        <v>39538</v>
      </c>
      <c r="C20" s="19">
        <f>D19</f>
        <v>0.6319444444444444</v>
      </c>
      <c r="D20" s="19">
        <v>0.6458333333333334</v>
      </c>
      <c r="E20" s="19">
        <f>D20-C20</f>
        <v>0.01388888888888895</v>
      </c>
      <c r="F20" s="20">
        <f>E20*24</f>
        <v>0.3333333333333348</v>
      </c>
      <c r="G20" s="12" t="s">
        <v>115</v>
      </c>
      <c r="H20" s="16" t="s">
        <v>13</v>
      </c>
      <c r="I20" s="37"/>
      <c r="K20" s="47"/>
    </row>
    <row r="21" spans="1:11" ht="12.75">
      <c r="A21" s="17">
        <f t="shared" si="0"/>
        <v>14</v>
      </c>
      <c r="B21" s="18">
        <f t="shared" si="0"/>
        <v>39538</v>
      </c>
      <c r="C21" s="19">
        <f>D20</f>
        <v>0.6458333333333334</v>
      </c>
      <c r="D21" s="19">
        <v>0.7083333333333334</v>
      </c>
      <c r="E21" s="19">
        <f>D21-C21</f>
        <v>0.0625</v>
      </c>
      <c r="F21" s="20">
        <f>E21*24</f>
        <v>1.5</v>
      </c>
      <c r="G21" s="12" t="s">
        <v>115</v>
      </c>
      <c r="H21" s="16" t="s">
        <v>13</v>
      </c>
      <c r="I21" s="37"/>
      <c r="K21" s="47"/>
    </row>
    <row r="22" spans="1:11" s="38" customFormat="1" ht="5.25" customHeight="1">
      <c r="A22" s="39">
        <f>A21</f>
        <v>14</v>
      </c>
      <c r="B22" s="40"/>
      <c r="C22" s="41"/>
      <c r="D22" s="41"/>
      <c r="E22" s="41"/>
      <c r="F22" s="42"/>
      <c r="G22" s="43"/>
      <c r="H22" s="45"/>
      <c r="I22" s="37"/>
      <c r="K22" s="47"/>
    </row>
    <row r="23" spans="1:11" ht="12.75">
      <c r="A23" s="17"/>
      <c r="B23" s="18"/>
      <c r="C23" s="19"/>
      <c r="D23" s="19"/>
      <c r="E23" s="19"/>
      <c r="F23" s="20"/>
      <c r="G23" s="12"/>
      <c r="H23" s="16"/>
      <c r="I23" s="47"/>
      <c r="J23" s="26"/>
      <c r="K23" s="47"/>
    </row>
    <row r="24" spans="1:11" ht="12.75">
      <c r="A24" s="17"/>
      <c r="B24" s="18"/>
      <c r="C24" s="19"/>
      <c r="D24" s="19"/>
      <c r="E24" s="19"/>
      <c r="F24" s="20"/>
      <c r="G24" s="12"/>
      <c r="H24" s="16"/>
      <c r="I24" s="37"/>
      <c r="K24" s="47"/>
    </row>
    <row r="25" spans="1:11" ht="12.75">
      <c r="A25" s="17"/>
      <c r="B25" s="18"/>
      <c r="C25" s="19"/>
      <c r="D25" s="19"/>
      <c r="E25" s="19"/>
      <c r="F25" s="20"/>
      <c r="G25" s="12"/>
      <c r="H25" s="16"/>
      <c r="I25" s="37"/>
      <c r="K25" s="47"/>
    </row>
    <row r="26" spans="1:11" ht="12.75">
      <c r="A26" s="17"/>
      <c r="B26" s="18"/>
      <c r="C26" s="19"/>
      <c r="D26" s="19"/>
      <c r="E26" s="19"/>
      <c r="F26" s="20"/>
      <c r="G26" s="12"/>
      <c r="H26" s="16"/>
      <c r="I26" s="37"/>
      <c r="K26" s="47"/>
    </row>
    <row r="27" spans="1:11" ht="12.75">
      <c r="A27" s="17"/>
      <c r="B27" s="18"/>
      <c r="C27" s="19"/>
      <c r="D27" s="19"/>
      <c r="E27" s="19"/>
      <c r="F27" s="20"/>
      <c r="G27" s="12"/>
      <c r="H27" s="16"/>
      <c r="I27" s="37"/>
      <c r="K27" s="47"/>
    </row>
    <row r="28" spans="1:11" ht="12.75">
      <c r="A28" s="17"/>
      <c r="B28" s="18"/>
      <c r="C28" s="19"/>
      <c r="D28" s="19"/>
      <c r="E28" s="19"/>
      <c r="F28" s="20"/>
      <c r="G28" s="12"/>
      <c r="H28" s="16"/>
      <c r="I28" s="37"/>
      <c r="K28" s="47"/>
    </row>
    <row r="29" spans="1:11" s="38" customFormat="1" ht="4.5" customHeight="1">
      <c r="A29" s="39"/>
      <c r="B29" s="40"/>
      <c r="C29" s="41"/>
      <c r="D29" s="41"/>
      <c r="E29" s="41"/>
      <c r="F29" s="42"/>
      <c r="G29" s="43"/>
      <c r="H29" s="45"/>
      <c r="I29" s="37"/>
      <c r="K29" s="47"/>
    </row>
    <row r="30" spans="1:11" ht="12.75">
      <c r="A30" s="17"/>
      <c r="B30" s="18"/>
      <c r="C30" s="19"/>
      <c r="D30" s="19"/>
      <c r="E30" s="19"/>
      <c r="F30" s="20"/>
      <c r="G30" s="12"/>
      <c r="H30" s="16"/>
      <c r="I30" s="47"/>
      <c r="J30" s="26"/>
      <c r="K30" s="47"/>
    </row>
    <row r="31" spans="1:11" ht="12.75">
      <c r="A31" s="17"/>
      <c r="B31" s="18"/>
      <c r="C31" s="19"/>
      <c r="D31" s="19"/>
      <c r="E31" s="19"/>
      <c r="F31" s="20"/>
      <c r="G31" s="12"/>
      <c r="H31" s="16"/>
      <c r="I31" s="37"/>
      <c r="K31" s="47"/>
    </row>
    <row r="32" spans="1:11" ht="12.75">
      <c r="A32" s="17"/>
      <c r="B32" s="18"/>
      <c r="C32" s="19"/>
      <c r="D32" s="19"/>
      <c r="E32" s="19"/>
      <c r="F32" s="20"/>
      <c r="G32" s="12"/>
      <c r="H32" s="16"/>
      <c r="I32" s="37"/>
      <c r="K32" s="47"/>
    </row>
    <row r="33" spans="1:11" ht="12.75">
      <c r="A33" s="17"/>
      <c r="B33" s="18"/>
      <c r="C33" s="19"/>
      <c r="D33" s="19"/>
      <c r="E33" s="19"/>
      <c r="F33" s="20"/>
      <c r="G33" s="12"/>
      <c r="H33" s="16"/>
      <c r="I33" s="37"/>
      <c r="K33" s="47"/>
    </row>
    <row r="34" spans="1:11" ht="12.75">
      <c r="A34" s="17"/>
      <c r="B34" s="18"/>
      <c r="C34" s="19"/>
      <c r="D34" s="19"/>
      <c r="E34" s="19"/>
      <c r="F34" s="20"/>
      <c r="G34" s="12"/>
      <c r="H34" s="16"/>
      <c r="I34" s="37"/>
      <c r="K34" s="47"/>
    </row>
    <row r="35" spans="1:11" ht="12.75">
      <c r="A35" s="17"/>
      <c r="B35" s="18"/>
      <c r="C35" s="19"/>
      <c r="D35" s="19"/>
      <c r="E35" s="19"/>
      <c r="F35" s="20"/>
      <c r="G35" s="12"/>
      <c r="H35" s="16"/>
      <c r="I35" s="37"/>
      <c r="K35" s="47"/>
    </row>
    <row r="36" spans="1:11" s="38" customFormat="1" ht="4.5" customHeight="1">
      <c r="A36" s="39"/>
      <c r="B36" s="40"/>
      <c r="C36" s="41"/>
      <c r="D36" s="41"/>
      <c r="E36" s="41"/>
      <c r="F36" s="42"/>
      <c r="G36" s="43"/>
      <c r="H36" s="45"/>
      <c r="I36" s="46"/>
      <c r="K36" s="47"/>
    </row>
    <row r="37" spans="1:11" ht="12.75">
      <c r="A37" s="17"/>
      <c r="B37" s="18"/>
      <c r="C37" s="19"/>
      <c r="D37" s="19"/>
      <c r="E37" s="19"/>
      <c r="F37" s="20"/>
      <c r="G37" s="12"/>
      <c r="H37" s="16"/>
      <c r="I37" s="47"/>
      <c r="J37" s="26"/>
      <c r="K37" s="47"/>
    </row>
    <row r="38" spans="1:11" ht="12.75">
      <c r="A38" s="17"/>
      <c r="B38" s="18"/>
      <c r="C38" s="19"/>
      <c r="D38" s="19"/>
      <c r="E38" s="19"/>
      <c r="F38" s="20"/>
      <c r="G38" s="12"/>
      <c r="H38" s="16"/>
      <c r="I38" s="37"/>
      <c r="K38" s="47"/>
    </row>
    <row r="39" spans="1:11" ht="12.75">
      <c r="A39" s="17"/>
      <c r="B39" s="18"/>
      <c r="C39" s="19"/>
      <c r="D39" s="19"/>
      <c r="E39" s="19"/>
      <c r="F39" s="20"/>
      <c r="G39" s="12"/>
      <c r="H39" s="16"/>
      <c r="I39" s="37"/>
      <c r="K39" s="47"/>
    </row>
    <row r="40" spans="1:11" ht="12.75">
      <c r="A40" s="17"/>
      <c r="B40" s="18"/>
      <c r="C40" s="19"/>
      <c r="D40" s="19"/>
      <c r="E40" s="19"/>
      <c r="F40" s="20"/>
      <c r="G40" s="12"/>
      <c r="H40" s="16"/>
      <c r="I40" s="37"/>
      <c r="K40" s="47"/>
    </row>
    <row r="41" spans="1:11" ht="12.75">
      <c r="A41" s="17"/>
      <c r="B41" s="18"/>
      <c r="C41" s="19"/>
      <c r="D41" s="19"/>
      <c r="E41" s="19"/>
      <c r="F41" s="20"/>
      <c r="G41" s="12"/>
      <c r="H41" s="16"/>
      <c r="I41" s="37"/>
      <c r="K41" s="47"/>
    </row>
    <row r="42" spans="1:11" s="38" customFormat="1" ht="6" customHeight="1">
      <c r="A42" s="39"/>
      <c r="B42" s="40"/>
      <c r="C42" s="41"/>
      <c r="D42" s="41"/>
      <c r="E42" s="41"/>
      <c r="F42" s="42"/>
      <c r="G42" s="43"/>
      <c r="H42" s="44"/>
      <c r="I42" s="37"/>
      <c r="K42" s="47"/>
    </row>
    <row r="43" spans="1:11" ht="12.75">
      <c r="A43" s="17"/>
      <c r="B43" s="18"/>
      <c r="C43" s="19"/>
      <c r="D43" s="19"/>
      <c r="E43" s="19"/>
      <c r="F43" s="20"/>
      <c r="G43" s="12"/>
      <c r="H43" s="16"/>
      <c r="I43" s="47"/>
      <c r="J43" s="26"/>
      <c r="K43" s="47"/>
    </row>
    <row r="44" spans="1:11" ht="12.75">
      <c r="A44" s="17"/>
      <c r="B44" s="18"/>
      <c r="C44" s="19"/>
      <c r="D44" s="19"/>
      <c r="E44" s="19"/>
      <c r="F44" s="20"/>
      <c r="G44" s="12"/>
      <c r="H44" s="16"/>
      <c r="I44" s="37"/>
      <c r="K44" s="47"/>
    </row>
    <row r="45" spans="1:11" ht="12.75">
      <c r="A45" s="17"/>
      <c r="B45" s="18"/>
      <c r="C45" s="19"/>
      <c r="D45" s="19"/>
      <c r="E45" s="19"/>
      <c r="F45" s="20"/>
      <c r="G45" s="12"/>
      <c r="H45" s="16"/>
      <c r="I45" s="37"/>
      <c r="K45" s="47"/>
    </row>
    <row r="46" spans="1:11" ht="12.75">
      <c r="A46" s="17"/>
      <c r="B46" s="18"/>
      <c r="C46" s="19"/>
      <c r="D46" s="19"/>
      <c r="E46" s="19"/>
      <c r="F46" s="20"/>
      <c r="G46" s="12"/>
      <c r="H46" s="16"/>
      <c r="I46" s="37"/>
      <c r="K46" s="47"/>
    </row>
    <row r="47" spans="1:11" ht="12.75">
      <c r="A47" s="17"/>
      <c r="B47" s="18"/>
      <c r="C47" s="19"/>
      <c r="D47" s="19"/>
      <c r="E47" s="19"/>
      <c r="F47" s="20"/>
      <c r="G47" s="12"/>
      <c r="H47" s="16"/>
      <c r="I47" s="37"/>
      <c r="K47" s="47"/>
    </row>
    <row r="48" spans="1:11" ht="12.75">
      <c r="A48" s="17"/>
      <c r="B48" s="18"/>
      <c r="C48" s="19"/>
      <c r="D48" s="19"/>
      <c r="E48" s="19"/>
      <c r="F48" s="20"/>
      <c r="G48" s="12"/>
      <c r="H48" s="16"/>
      <c r="I48" s="37"/>
      <c r="K48" s="47"/>
    </row>
    <row r="49" spans="1:11" ht="12.75">
      <c r="A49" s="17"/>
      <c r="B49" s="18"/>
      <c r="C49" s="19"/>
      <c r="D49" s="19"/>
      <c r="E49" s="19"/>
      <c r="F49" s="20"/>
      <c r="G49" s="12"/>
      <c r="H49" s="16"/>
      <c r="I49" s="37"/>
      <c r="K49" s="47"/>
    </row>
    <row r="50" spans="1:9" s="38" customFormat="1" ht="5.25" customHeight="1">
      <c r="A50" s="37"/>
      <c r="B50" s="37"/>
      <c r="C50" s="37"/>
      <c r="D50" s="37"/>
      <c r="E50" s="37"/>
      <c r="F50" s="37"/>
      <c r="G50" s="37"/>
      <c r="H50" s="37"/>
      <c r="I50" s="37"/>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S50"/>
  <sheetViews>
    <sheetView zoomScale="85" zoomScaleNormal="85" workbookViewId="0" topLeftCell="A1">
      <selection activeCell="F8" sqref="F8"/>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Wk12!E2</f>
        <v>Comments describing Project_A</v>
      </c>
      <c r="F2" s="20">
        <f>SUMIF($G$12:$G$50,$G2,$F$12:$F$50)</f>
        <v>11.833333333333336</v>
      </c>
      <c r="G2" s="12" t="str">
        <f>Wk11!G2</f>
        <v>Project_A</v>
      </c>
      <c r="H2" s="16"/>
      <c r="I2" s="37"/>
    </row>
    <row r="3" spans="1:9" ht="12.75">
      <c r="A3" s="17"/>
      <c r="B3" s="18"/>
      <c r="C3" s="19"/>
      <c r="D3" s="19"/>
      <c r="E3" s="28" t="str">
        <f>Wk12!E3</f>
        <v>Comments describing Project_B</v>
      </c>
      <c r="F3" s="20">
        <f>SUMIF($G$12:$G$50,$G3,$F$12:$F$50)</f>
        <v>6.166666666666668</v>
      </c>
      <c r="G3" s="12" t="str">
        <f>Wk11!G3</f>
        <v>Project_B</v>
      </c>
      <c r="H3" s="16"/>
      <c r="I3" s="37"/>
    </row>
    <row r="4" spans="1:9" ht="12.75">
      <c r="A4" s="17"/>
      <c r="B4" s="18"/>
      <c r="C4" s="19"/>
      <c r="D4" s="19"/>
      <c r="E4" s="28" t="str">
        <f>Wk12!E4</f>
        <v>Comments describing Project_C</v>
      </c>
      <c r="F4" s="20">
        <f>SUMIF($G$12:$G$50,$G4,$F$12:$F$50)</f>
        <v>14.91666666666667</v>
      </c>
      <c r="G4" s="12" t="str">
        <f>Wk11!G4</f>
        <v>Project_C</v>
      </c>
      <c r="H4" s="16"/>
      <c r="I4" s="37"/>
    </row>
    <row r="5" spans="1:9" ht="12.75">
      <c r="A5" s="17"/>
      <c r="B5" s="18"/>
      <c r="C5" s="19"/>
      <c r="D5" s="19"/>
      <c r="E5" s="28" t="str">
        <f>Wk12!E5</f>
        <v>Comments describing Project_D</v>
      </c>
      <c r="F5" s="20">
        <f>SUMIF($G$12:$G$50,$G5,$F$12:$F$50)</f>
        <v>7.5</v>
      </c>
      <c r="G5" s="12" t="str">
        <f>Wk11!G5</f>
        <v>Project_D</v>
      </c>
      <c r="H5" s="16"/>
      <c r="I5" s="37"/>
    </row>
    <row r="6" spans="1:9" ht="12.75">
      <c r="A6" s="17"/>
      <c r="B6" s="18"/>
      <c r="C6" s="19"/>
      <c r="D6" s="19"/>
      <c r="E6" s="28" t="str">
        <f>Wk12!E6</f>
        <v>Administrative Tasks</v>
      </c>
      <c r="F6" s="20">
        <f>SUMIF($G$12:$G$50,$G6,$F$12:$F$50)</f>
        <v>2.9166666666666643</v>
      </c>
      <c r="G6" s="12" t="str">
        <f>Wk11!G6</f>
        <v>Admin</v>
      </c>
      <c r="H6" s="16"/>
      <c r="I6" s="37"/>
    </row>
    <row r="7" spans="1:9" ht="12.75">
      <c r="A7" s="17"/>
      <c r="B7" s="18"/>
      <c r="C7" s="19"/>
      <c r="D7" s="19"/>
      <c r="E7" s="83" t="str">
        <f>Wk12!E7</f>
        <v>sub-Total</v>
      </c>
      <c r="F7" s="84">
        <f>SUM(F2:F6)</f>
        <v>43.333333333333336</v>
      </c>
      <c r="G7" s="85" t="str">
        <f>Wk11!G7</f>
        <v>Billable</v>
      </c>
      <c r="H7" s="16"/>
      <c r="I7" s="37"/>
    </row>
    <row r="8" spans="1:9" ht="12.75">
      <c r="A8" s="17"/>
      <c r="B8" s="18"/>
      <c r="C8" s="19"/>
      <c r="D8" s="19"/>
      <c r="E8" s="28" t="str">
        <f>Wk12!E8</f>
        <v>Time not to be Billed to the Client</v>
      </c>
      <c r="F8" s="20">
        <f>SUMIF($G$12:$G$50,$G8,$F$12:$F$50)</f>
        <v>3.8333333333333344</v>
      </c>
      <c r="G8" s="12" t="str">
        <f>Wk11!G8</f>
        <v>non-Billable</v>
      </c>
      <c r="H8" s="16"/>
      <c r="I8" s="37"/>
    </row>
    <row r="9" spans="1:11" ht="12.75">
      <c r="A9" s="17"/>
      <c r="B9" s="18"/>
      <c r="C9" s="19"/>
      <c r="D9" s="13"/>
      <c r="E9" s="27" t="s">
        <v>79</v>
      </c>
      <c r="F9" s="21">
        <f>SUM(F7:F8)</f>
        <v>47.16666666666667</v>
      </c>
      <c r="G9" s="15" t="s">
        <v>77</v>
      </c>
      <c r="H9" s="16"/>
      <c r="I9" s="80" t="s">
        <v>77</v>
      </c>
      <c r="J9" s="1" t="s">
        <v>89</v>
      </c>
      <c r="K9" s="78" t="s">
        <v>86</v>
      </c>
    </row>
    <row r="10" spans="1:11" ht="12.75">
      <c r="A10" s="12"/>
      <c r="B10" s="13"/>
      <c r="C10" s="13"/>
      <c r="H10" s="16"/>
      <c r="I10" s="47">
        <f>SUM(I12:I50)</f>
        <v>47.16666666666667</v>
      </c>
      <c r="J10" s="26">
        <f>SUM(J12:J50)</f>
        <v>43.333333333333336</v>
      </c>
      <c r="K10" s="79">
        <f>SUM(K12:K50)</f>
        <v>3.8333333333333344</v>
      </c>
    </row>
    <row r="11" spans="1:9" ht="25.5">
      <c r="A11" s="22" t="s">
        <v>72</v>
      </c>
      <c r="B11" s="23" t="s">
        <v>69</v>
      </c>
      <c r="C11" s="24" t="s">
        <v>24</v>
      </c>
      <c r="D11" s="24" t="s">
        <v>25</v>
      </c>
      <c r="E11" s="24" t="s">
        <v>74</v>
      </c>
      <c r="F11" s="24" t="s">
        <v>75</v>
      </c>
      <c r="G11" s="22" t="s">
        <v>71</v>
      </c>
      <c r="H11" s="25" t="s">
        <v>70</v>
      </c>
      <c r="I11" s="81"/>
    </row>
    <row r="12" spans="1:11" ht="12.75">
      <c r="A12" s="17">
        <f>Wk12!$A$12+1</f>
        <v>13</v>
      </c>
      <c r="B12" s="18">
        <f>Wk12!$B$12+7</f>
        <v>39529</v>
      </c>
      <c r="C12" s="19"/>
      <c r="D12" s="19"/>
      <c r="E12" s="19">
        <f>D12-C12</f>
        <v>0</v>
      </c>
      <c r="F12" s="20">
        <f>E12*24</f>
        <v>0</v>
      </c>
      <c r="G12" s="12"/>
      <c r="H12" s="16"/>
      <c r="I12" s="47">
        <f>SUM(F12:F14)</f>
        <v>0</v>
      </c>
      <c r="J12" s="26">
        <f>I12-K12</f>
        <v>0</v>
      </c>
      <c r="K12" s="47">
        <f>SUMIF($G12:$G14,$G$8,$F12:$F14)</f>
        <v>0</v>
      </c>
    </row>
    <row r="13" spans="1:11" ht="12.75">
      <c r="A13" s="17">
        <f>A12</f>
        <v>13</v>
      </c>
      <c r="B13" s="18">
        <f>B12</f>
        <v>39529</v>
      </c>
      <c r="C13" s="19">
        <f>D12</f>
        <v>0</v>
      </c>
      <c r="D13" s="19"/>
      <c r="E13" s="19">
        <f>D13-C13</f>
        <v>0</v>
      </c>
      <c r="F13" s="20">
        <f>E13*24</f>
        <v>0</v>
      </c>
      <c r="G13" s="12"/>
      <c r="H13" s="16"/>
      <c r="I13" s="37"/>
      <c r="K13" s="47"/>
    </row>
    <row r="14" spans="1:11" s="38" customFormat="1" ht="4.5" customHeight="1">
      <c r="A14" s="39">
        <f>A12</f>
        <v>13</v>
      </c>
      <c r="B14" s="40"/>
      <c r="C14" s="41"/>
      <c r="D14" s="41"/>
      <c r="E14" s="41"/>
      <c r="F14" s="42"/>
      <c r="G14" s="43"/>
      <c r="H14" s="45"/>
      <c r="I14" s="37"/>
      <c r="K14" s="47"/>
    </row>
    <row r="15" spans="1:11" ht="12.75">
      <c r="A15" s="17">
        <f>A12</f>
        <v>13</v>
      </c>
      <c r="B15" s="18">
        <f>B12+1</f>
        <v>39530</v>
      </c>
      <c r="C15" s="19"/>
      <c r="D15" s="19"/>
      <c r="E15" s="19">
        <f>D15-C15</f>
        <v>0</v>
      </c>
      <c r="F15" s="20">
        <f>E15*24</f>
        <v>0</v>
      </c>
      <c r="G15" s="12"/>
      <c r="H15" s="16"/>
      <c r="I15" s="47">
        <f>SUM(F15:F17)</f>
        <v>0</v>
      </c>
      <c r="J15" s="26">
        <f>I15-K15</f>
        <v>0</v>
      </c>
      <c r="K15" s="47">
        <f>SUMIF($G15:$G17,$G$8,$F15:$F17)</f>
        <v>0</v>
      </c>
    </row>
    <row r="16" spans="1:11" ht="12.75">
      <c r="A16" s="17">
        <f>A15</f>
        <v>13</v>
      </c>
      <c r="B16" s="18">
        <f>B15</f>
        <v>39530</v>
      </c>
      <c r="C16" s="19">
        <f>D15</f>
        <v>0</v>
      </c>
      <c r="D16" s="19"/>
      <c r="E16" s="19">
        <f>D16-C16</f>
        <v>0</v>
      </c>
      <c r="F16" s="20">
        <f aca="true" t="shared" si="0" ref="F16:F49">E16*24</f>
        <v>0</v>
      </c>
      <c r="G16" s="12"/>
      <c r="H16" s="16"/>
      <c r="I16" s="37"/>
      <c r="K16" s="47"/>
    </row>
    <row r="17" spans="1:11" s="38" customFormat="1" ht="4.5" customHeight="1">
      <c r="A17" s="39">
        <f>A15</f>
        <v>13</v>
      </c>
      <c r="B17" s="40"/>
      <c r="C17" s="41"/>
      <c r="D17" s="41"/>
      <c r="E17" s="41"/>
      <c r="F17" s="42"/>
      <c r="G17" s="43"/>
      <c r="H17" s="45"/>
      <c r="I17" s="37"/>
      <c r="K17" s="47"/>
    </row>
    <row r="18" spans="1:11" ht="12.75">
      <c r="A18" s="17">
        <f>A15</f>
        <v>13</v>
      </c>
      <c r="B18" s="18">
        <f>B15+1</f>
        <v>39531</v>
      </c>
      <c r="C18" s="19">
        <v>0.375</v>
      </c>
      <c r="D18" s="19">
        <v>0.5208333333333334</v>
      </c>
      <c r="E18" s="19">
        <f>D18-C18</f>
        <v>0.14583333333333337</v>
      </c>
      <c r="F18" s="20">
        <f t="shared" si="0"/>
        <v>3.500000000000001</v>
      </c>
      <c r="G18" s="12" t="s">
        <v>115</v>
      </c>
      <c r="H18" s="16" t="s">
        <v>13</v>
      </c>
      <c r="I18" s="47">
        <f>SUM(F18:F22)</f>
        <v>8</v>
      </c>
      <c r="J18" s="26">
        <f>I18-K18</f>
        <v>8</v>
      </c>
      <c r="K18" s="47">
        <f>SUMIF($G18:$G22,$G$8,$F18:$F22)</f>
        <v>0</v>
      </c>
    </row>
    <row r="19" spans="1:11" ht="12.75">
      <c r="A19" s="17">
        <f aca="true" t="shared" si="1" ref="A19:B50">A18</f>
        <v>13</v>
      </c>
      <c r="B19" s="18">
        <f>B18</f>
        <v>39531</v>
      </c>
      <c r="C19" s="19">
        <f>D18</f>
        <v>0.5208333333333334</v>
      </c>
      <c r="D19" s="19">
        <v>0.6319444444444444</v>
      </c>
      <c r="E19" s="19">
        <f>D19-C19</f>
        <v>0.11111111111111105</v>
      </c>
      <c r="F19" s="20">
        <f t="shared" si="0"/>
        <v>2.666666666666665</v>
      </c>
      <c r="G19" s="12" t="s">
        <v>80</v>
      </c>
      <c r="H19" s="16" t="s">
        <v>18</v>
      </c>
      <c r="I19" s="37"/>
      <c r="K19" s="47"/>
    </row>
    <row r="20" spans="1:11" ht="12.75">
      <c r="A20" s="17">
        <f t="shared" si="1"/>
        <v>13</v>
      </c>
      <c r="B20" s="18">
        <f>B19</f>
        <v>39531</v>
      </c>
      <c r="C20" s="19">
        <f>D19</f>
        <v>0.6319444444444444</v>
      </c>
      <c r="D20" s="19">
        <v>0.6458333333333334</v>
      </c>
      <c r="E20" s="19">
        <f>D20-C20</f>
        <v>0.01388888888888895</v>
      </c>
      <c r="F20" s="20">
        <f t="shared" si="0"/>
        <v>0.3333333333333348</v>
      </c>
      <c r="G20" s="12" t="s">
        <v>115</v>
      </c>
      <c r="H20" s="16" t="s">
        <v>13</v>
      </c>
      <c r="I20" s="37"/>
      <c r="K20" s="47"/>
    </row>
    <row r="21" spans="1:11" ht="12.75">
      <c r="A21" s="17">
        <f t="shared" si="1"/>
        <v>13</v>
      </c>
      <c r="B21" s="18">
        <f>B20</f>
        <v>39531</v>
      </c>
      <c r="C21" s="19">
        <f>D20</f>
        <v>0.6458333333333334</v>
      </c>
      <c r="D21" s="19">
        <v>0.7083333333333334</v>
      </c>
      <c r="E21" s="19">
        <f>D21-C21</f>
        <v>0.0625</v>
      </c>
      <c r="F21" s="20">
        <f t="shared" si="0"/>
        <v>1.5</v>
      </c>
      <c r="G21" s="12" t="s">
        <v>115</v>
      </c>
      <c r="H21" s="16" t="s">
        <v>13</v>
      </c>
      <c r="I21" s="37"/>
      <c r="K21" s="47"/>
    </row>
    <row r="22" spans="1:11" s="38" customFormat="1" ht="5.25" customHeight="1">
      <c r="A22" s="39">
        <f>A21</f>
        <v>13</v>
      </c>
      <c r="B22" s="40"/>
      <c r="C22" s="41"/>
      <c r="D22" s="41"/>
      <c r="E22" s="41"/>
      <c r="F22" s="42"/>
      <c r="G22" s="43"/>
      <c r="H22" s="45"/>
      <c r="I22" s="37"/>
      <c r="K22" s="47"/>
    </row>
    <row r="23" spans="1:11" ht="12.75">
      <c r="A23" s="17">
        <f>A18</f>
        <v>13</v>
      </c>
      <c r="B23" s="18">
        <f>B18+1</f>
        <v>39532</v>
      </c>
      <c r="C23" s="19">
        <v>0.3194444444444445</v>
      </c>
      <c r="D23" s="19">
        <v>0.4236111111111111</v>
      </c>
      <c r="E23" s="19">
        <f aca="true" t="shared" si="2" ref="E23:E28">D23-C23</f>
        <v>0.10416666666666663</v>
      </c>
      <c r="F23" s="20">
        <f t="shared" si="0"/>
        <v>2.499999999999999</v>
      </c>
      <c r="G23" s="12" t="s">
        <v>73</v>
      </c>
      <c r="H23" s="16" t="s">
        <v>147</v>
      </c>
      <c r="I23" s="47">
        <f>SUM(F23:F29)</f>
        <v>8.166666666666664</v>
      </c>
      <c r="J23" s="26">
        <f>I23-K23</f>
        <v>5.666666666666665</v>
      </c>
      <c r="K23" s="47">
        <f>SUMIF($G23:$G29,$G$8,$F23:$F29)</f>
        <v>2.499999999999999</v>
      </c>
    </row>
    <row r="24" spans="1:11" ht="12.75">
      <c r="A24" s="17">
        <f t="shared" si="1"/>
        <v>13</v>
      </c>
      <c r="B24" s="18">
        <f>B23</f>
        <v>39532</v>
      </c>
      <c r="C24" s="19">
        <f>D23</f>
        <v>0.4236111111111111</v>
      </c>
      <c r="D24" s="19">
        <v>0.4618055555555556</v>
      </c>
      <c r="E24" s="19">
        <f t="shared" si="2"/>
        <v>0.038194444444444475</v>
      </c>
      <c r="F24" s="20">
        <f t="shared" si="0"/>
        <v>0.9166666666666674</v>
      </c>
      <c r="G24" s="12" t="s">
        <v>115</v>
      </c>
      <c r="H24" s="16" t="s">
        <v>13</v>
      </c>
      <c r="I24" s="37"/>
      <c r="K24" s="47"/>
    </row>
    <row r="25" spans="1:11" ht="12.75">
      <c r="A25" s="17">
        <f t="shared" si="1"/>
        <v>13</v>
      </c>
      <c r="B25" s="18">
        <f>B24</f>
        <v>39532</v>
      </c>
      <c r="C25" s="19">
        <f>D24</f>
        <v>0.4618055555555556</v>
      </c>
      <c r="D25" s="19">
        <v>0.4791666666666667</v>
      </c>
      <c r="E25" s="19">
        <f t="shared" si="2"/>
        <v>0.017361111111111105</v>
      </c>
      <c r="F25" s="20">
        <f t="shared" si="0"/>
        <v>0.4166666666666665</v>
      </c>
      <c r="G25" s="12" t="s">
        <v>115</v>
      </c>
      <c r="H25" s="16" t="s">
        <v>13</v>
      </c>
      <c r="I25" s="37"/>
      <c r="K25" s="47"/>
    </row>
    <row r="26" spans="1:11" ht="12.75">
      <c r="A26" s="17">
        <f t="shared" si="1"/>
        <v>13</v>
      </c>
      <c r="B26" s="18">
        <f>B25</f>
        <v>39532</v>
      </c>
      <c r="C26" s="19">
        <f>D25</f>
        <v>0.4791666666666667</v>
      </c>
      <c r="D26" s="19">
        <v>0.4895833333333333</v>
      </c>
      <c r="E26" s="19">
        <f t="shared" si="2"/>
        <v>0.01041666666666663</v>
      </c>
      <c r="F26" s="20">
        <f t="shared" si="0"/>
        <v>0.2499999999999991</v>
      </c>
      <c r="G26" s="12" t="s">
        <v>80</v>
      </c>
      <c r="H26" s="16" t="s">
        <v>19</v>
      </c>
      <c r="I26" s="37"/>
      <c r="K26" s="47"/>
    </row>
    <row r="27" spans="1:11" ht="12.75">
      <c r="A27" s="17">
        <f t="shared" si="1"/>
        <v>13</v>
      </c>
      <c r="B27" s="18">
        <f>B26</f>
        <v>39532</v>
      </c>
      <c r="C27" s="19">
        <f>D26</f>
        <v>0.4895833333333333</v>
      </c>
      <c r="D27" s="19">
        <v>0.625</v>
      </c>
      <c r="E27" s="19">
        <f t="shared" si="2"/>
        <v>0.13541666666666669</v>
      </c>
      <c r="F27" s="20">
        <f t="shared" si="0"/>
        <v>3.2500000000000004</v>
      </c>
      <c r="G27" s="12" t="s">
        <v>115</v>
      </c>
      <c r="H27" s="16" t="s">
        <v>13</v>
      </c>
      <c r="I27" s="37"/>
      <c r="K27" s="47"/>
    </row>
    <row r="28" spans="1:11" ht="12.75">
      <c r="A28" s="17">
        <f t="shared" si="1"/>
        <v>13</v>
      </c>
      <c r="B28" s="18">
        <f>B27</f>
        <v>39532</v>
      </c>
      <c r="C28" s="19">
        <f>D27</f>
        <v>0.625</v>
      </c>
      <c r="D28" s="19">
        <v>0.6597222222222222</v>
      </c>
      <c r="E28" s="19">
        <f t="shared" si="2"/>
        <v>0.03472222222222221</v>
      </c>
      <c r="F28" s="20">
        <f t="shared" si="0"/>
        <v>0.833333333333333</v>
      </c>
      <c r="G28" s="12" t="s">
        <v>115</v>
      </c>
      <c r="H28" s="16" t="s">
        <v>13</v>
      </c>
      <c r="I28" s="37"/>
      <c r="K28" s="47"/>
    </row>
    <row r="29" spans="1:11" s="38" customFormat="1" ht="4.5" customHeight="1">
      <c r="A29" s="39">
        <f t="shared" si="1"/>
        <v>13</v>
      </c>
      <c r="B29" s="40"/>
      <c r="C29" s="41"/>
      <c r="D29" s="41"/>
      <c r="E29" s="41"/>
      <c r="F29" s="42"/>
      <c r="G29" s="43"/>
      <c r="H29" s="45"/>
      <c r="I29" s="37"/>
      <c r="K29" s="47"/>
    </row>
    <row r="30" spans="1:11" ht="12.75">
      <c r="A30" s="17">
        <f>A23</f>
        <v>13</v>
      </c>
      <c r="B30" s="18">
        <f>B23+1</f>
        <v>39533</v>
      </c>
      <c r="C30" s="19">
        <v>0.3263888888888889</v>
      </c>
      <c r="D30" s="19">
        <v>0.4444444444444444</v>
      </c>
      <c r="E30" s="19">
        <f aca="true" t="shared" si="3" ref="E30:E35">D30-C30</f>
        <v>0.11805555555555552</v>
      </c>
      <c r="F30" s="20">
        <f t="shared" si="0"/>
        <v>2.8333333333333326</v>
      </c>
      <c r="G30" s="12" t="s">
        <v>116</v>
      </c>
      <c r="H30" s="16" t="s">
        <v>15</v>
      </c>
      <c r="I30" s="47">
        <f>SUM(F30:F36)</f>
        <v>6.166666666666668</v>
      </c>
      <c r="J30" s="26">
        <f>I30-K30</f>
        <v>6.166666666666668</v>
      </c>
      <c r="K30" s="47">
        <f>SUMIF($G30:$G36,$G$8,$F30:$F36)</f>
        <v>0</v>
      </c>
    </row>
    <row r="31" spans="1:11" ht="12.75">
      <c r="A31" s="17">
        <f t="shared" si="1"/>
        <v>13</v>
      </c>
      <c r="B31" s="18">
        <f>B30</f>
        <v>39533</v>
      </c>
      <c r="C31" s="19">
        <f>D30</f>
        <v>0.4444444444444444</v>
      </c>
      <c r="D31" s="19">
        <v>0.46527777777777773</v>
      </c>
      <c r="E31" s="19">
        <f t="shared" si="3"/>
        <v>0.020833333333333315</v>
      </c>
      <c r="F31" s="20">
        <f t="shared" si="0"/>
        <v>0.49999999999999956</v>
      </c>
      <c r="G31" s="12" t="s">
        <v>116</v>
      </c>
      <c r="H31" s="16" t="s">
        <v>15</v>
      </c>
      <c r="I31" s="37"/>
      <c r="K31" s="47"/>
    </row>
    <row r="32" spans="1:11" ht="12.75">
      <c r="A32" s="17">
        <f t="shared" si="1"/>
        <v>13</v>
      </c>
      <c r="B32" s="18">
        <f>B31</f>
        <v>39533</v>
      </c>
      <c r="C32" s="19">
        <f>D31</f>
        <v>0.46527777777777773</v>
      </c>
      <c r="D32" s="19">
        <v>0.513888888888889</v>
      </c>
      <c r="E32" s="19">
        <f t="shared" si="3"/>
        <v>0.048611111111111216</v>
      </c>
      <c r="F32" s="20">
        <f t="shared" si="0"/>
        <v>1.1666666666666692</v>
      </c>
      <c r="G32" s="12" t="s">
        <v>116</v>
      </c>
      <c r="H32" s="16" t="s">
        <v>15</v>
      </c>
      <c r="I32" s="37"/>
      <c r="K32" s="47"/>
    </row>
    <row r="33" spans="1:11" ht="12.75">
      <c r="A33" s="17">
        <f t="shared" si="1"/>
        <v>13</v>
      </c>
      <c r="B33" s="18">
        <f>B32</f>
        <v>39533</v>
      </c>
      <c r="C33" s="19">
        <f>D32</f>
        <v>0.513888888888889</v>
      </c>
      <c r="D33" s="19">
        <v>0.53125</v>
      </c>
      <c r="E33" s="19">
        <f t="shared" si="3"/>
        <v>0.01736111111111105</v>
      </c>
      <c r="F33" s="20">
        <f t="shared" si="0"/>
        <v>0.4166666666666652</v>
      </c>
      <c r="G33" s="12" t="s">
        <v>116</v>
      </c>
      <c r="H33" s="16" t="s">
        <v>15</v>
      </c>
      <c r="I33" s="37"/>
      <c r="K33" s="47"/>
    </row>
    <row r="34" spans="1:11" ht="12.75">
      <c r="A34" s="17">
        <f t="shared" si="1"/>
        <v>13</v>
      </c>
      <c r="B34" s="18">
        <f>B33</f>
        <v>39533</v>
      </c>
      <c r="C34" s="19">
        <f>D33</f>
        <v>0.53125</v>
      </c>
      <c r="D34" s="19">
        <v>0.5625</v>
      </c>
      <c r="E34" s="19">
        <f t="shared" si="3"/>
        <v>0.03125</v>
      </c>
      <c r="F34" s="20">
        <f t="shared" si="0"/>
        <v>0.75</v>
      </c>
      <c r="G34" s="12" t="s">
        <v>116</v>
      </c>
      <c r="H34" s="16" t="s">
        <v>15</v>
      </c>
      <c r="I34" s="37"/>
      <c r="K34" s="47"/>
    </row>
    <row r="35" spans="1:11" ht="12.75">
      <c r="A35" s="17">
        <f t="shared" si="1"/>
        <v>13</v>
      </c>
      <c r="B35" s="18">
        <f>B34</f>
        <v>39533</v>
      </c>
      <c r="C35" s="19">
        <f>D34</f>
        <v>0.5625</v>
      </c>
      <c r="D35" s="19">
        <v>0.5833333333333334</v>
      </c>
      <c r="E35" s="19">
        <f t="shared" si="3"/>
        <v>0.02083333333333337</v>
      </c>
      <c r="F35" s="20">
        <f t="shared" si="0"/>
        <v>0.5000000000000009</v>
      </c>
      <c r="G35" s="12" t="s">
        <v>116</v>
      </c>
      <c r="H35" s="16" t="s">
        <v>15</v>
      </c>
      <c r="I35" s="37"/>
      <c r="K35" s="47"/>
    </row>
    <row r="36" spans="1:11" s="38" customFormat="1" ht="4.5" customHeight="1">
      <c r="A36" s="39">
        <f t="shared" si="1"/>
        <v>13</v>
      </c>
      <c r="B36" s="40"/>
      <c r="C36" s="41"/>
      <c r="D36" s="41"/>
      <c r="E36" s="41"/>
      <c r="F36" s="42"/>
      <c r="G36" s="43"/>
      <c r="H36" s="45"/>
      <c r="I36" s="46"/>
      <c r="K36" s="47"/>
    </row>
    <row r="37" spans="1:11" ht="12.75">
      <c r="A37" s="17">
        <f>A30</f>
        <v>13</v>
      </c>
      <c r="B37" s="18">
        <f>B30+1</f>
        <v>39534</v>
      </c>
      <c r="C37" s="19">
        <v>0.40277777777777773</v>
      </c>
      <c r="D37" s="19">
        <v>0.4270833333333333</v>
      </c>
      <c r="E37" s="19">
        <f>D37-C37</f>
        <v>0.02430555555555558</v>
      </c>
      <c r="F37" s="20">
        <f t="shared" si="0"/>
        <v>0.5833333333333339</v>
      </c>
      <c r="G37" s="12" t="s">
        <v>117</v>
      </c>
      <c r="H37" s="16" t="s">
        <v>16</v>
      </c>
      <c r="I37" s="47">
        <f>SUM(F37:F42)</f>
        <v>10.500000000000004</v>
      </c>
      <c r="J37" s="26">
        <f>I37-K37</f>
        <v>10.500000000000004</v>
      </c>
      <c r="K37" s="47">
        <f>SUMIF($G37:$G42,$G$8,$F37:$F42)</f>
        <v>0</v>
      </c>
    </row>
    <row r="38" spans="1:11" ht="12.75">
      <c r="A38" s="17">
        <f t="shared" si="1"/>
        <v>13</v>
      </c>
      <c r="B38" s="18">
        <f>B37</f>
        <v>39534</v>
      </c>
      <c r="C38" s="19">
        <f>D37</f>
        <v>0.4270833333333333</v>
      </c>
      <c r="D38" s="19">
        <v>0.4479166666666667</v>
      </c>
      <c r="E38" s="19">
        <f>D38-C38</f>
        <v>0.02083333333333337</v>
      </c>
      <c r="F38" s="20">
        <f t="shared" si="0"/>
        <v>0.5000000000000009</v>
      </c>
      <c r="G38" s="12" t="s">
        <v>117</v>
      </c>
      <c r="H38" s="16" t="s">
        <v>16</v>
      </c>
      <c r="I38" s="37"/>
      <c r="K38" s="47"/>
    </row>
    <row r="39" spans="1:11" ht="12.75">
      <c r="A39" s="17">
        <f t="shared" si="1"/>
        <v>13</v>
      </c>
      <c r="B39" s="18">
        <f>B38</f>
        <v>39534</v>
      </c>
      <c r="C39" s="19">
        <f>D38</f>
        <v>0.4479166666666667</v>
      </c>
      <c r="D39" s="19">
        <v>0.7708333333333334</v>
      </c>
      <c r="E39" s="19">
        <f>D39-C39</f>
        <v>0.3229166666666667</v>
      </c>
      <c r="F39" s="20">
        <f t="shared" si="0"/>
        <v>7.75</v>
      </c>
      <c r="G39" s="12" t="s">
        <v>117</v>
      </c>
      <c r="H39" s="16" t="s">
        <v>16</v>
      </c>
      <c r="I39" s="37"/>
      <c r="K39" s="47"/>
    </row>
    <row r="40" spans="1:11" ht="12.75">
      <c r="A40" s="17">
        <f t="shared" si="1"/>
        <v>13</v>
      </c>
      <c r="B40" s="18">
        <f>B39</f>
        <v>39534</v>
      </c>
      <c r="C40" s="19">
        <f>D39</f>
        <v>0.7708333333333334</v>
      </c>
      <c r="D40" s="19">
        <v>0.8125</v>
      </c>
      <c r="E40" s="19">
        <f>D40-C40</f>
        <v>0.04166666666666663</v>
      </c>
      <c r="F40" s="20">
        <f t="shared" si="0"/>
        <v>0.9999999999999991</v>
      </c>
      <c r="G40" s="12" t="s">
        <v>117</v>
      </c>
      <c r="H40" s="16" t="s">
        <v>16</v>
      </c>
      <c r="I40" s="37"/>
      <c r="K40" s="47"/>
    </row>
    <row r="41" spans="1:11" ht="12.75">
      <c r="A41" s="17">
        <f t="shared" si="1"/>
        <v>13</v>
      </c>
      <c r="B41" s="18">
        <f>B40</f>
        <v>39534</v>
      </c>
      <c r="C41" s="19">
        <f>D40</f>
        <v>0.8125</v>
      </c>
      <c r="D41" s="19">
        <v>0.8402777777777778</v>
      </c>
      <c r="E41" s="19">
        <f>D41-C41</f>
        <v>0.02777777777777779</v>
      </c>
      <c r="F41" s="20">
        <f t="shared" si="0"/>
        <v>0.666666666666667</v>
      </c>
      <c r="G41" s="12" t="s">
        <v>117</v>
      </c>
      <c r="H41" s="16" t="s">
        <v>16</v>
      </c>
      <c r="I41" s="37"/>
      <c r="K41" s="47"/>
    </row>
    <row r="42" spans="1:11" s="38" customFormat="1" ht="6" customHeight="1">
      <c r="A42" s="39">
        <f t="shared" si="1"/>
        <v>13</v>
      </c>
      <c r="B42" s="40"/>
      <c r="C42" s="41"/>
      <c r="D42" s="41"/>
      <c r="E42" s="41"/>
      <c r="F42" s="42"/>
      <c r="G42" s="43"/>
      <c r="H42" s="44"/>
      <c r="I42" s="37"/>
      <c r="K42" s="47"/>
    </row>
    <row r="43" spans="1:11" ht="12.75">
      <c r="A43" s="17">
        <f>A37</f>
        <v>13</v>
      </c>
      <c r="B43" s="18">
        <f>B37+1</f>
        <v>39535</v>
      </c>
      <c r="C43" s="19">
        <v>0.28125</v>
      </c>
      <c r="D43" s="19">
        <v>0.3125</v>
      </c>
      <c r="E43" s="19">
        <f aca="true" t="shared" si="4" ref="E43:E48">D43-C43</f>
        <v>0.03125</v>
      </c>
      <c r="F43" s="20">
        <f t="shared" si="0"/>
        <v>0.75</v>
      </c>
      <c r="G43" s="12" t="s">
        <v>117</v>
      </c>
      <c r="H43" s="16" t="s">
        <v>16</v>
      </c>
      <c r="I43" s="47">
        <f>SUM(F43:F49)</f>
        <v>14.333333333333334</v>
      </c>
      <c r="J43" s="26">
        <f>I43-K43</f>
        <v>12.999999999999998</v>
      </c>
      <c r="K43" s="47">
        <f>SUMIF($G43:$G50,$G$8,$F43:$F50)</f>
        <v>1.3333333333333353</v>
      </c>
    </row>
    <row r="44" spans="1:11" ht="12.75">
      <c r="A44" s="17">
        <f t="shared" si="1"/>
        <v>13</v>
      </c>
      <c r="B44" s="18">
        <f t="shared" si="1"/>
        <v>39535</v>
      </c>
      <c r="C44" s="19">
        <f aca="true" t="shared" si="5" ref="C44:C49">D43</f>
        <v>0.3125</v>
      </c>
      <c r="D44" s="19">
        <v>0.46527777777777773</v>
      </c>
      <c r="E44" s="19">
        <f t="shared" si="4"/>
        <v>0.15277777777777773</v>
      </c>
      <c r="F44" s="20">
        <f t="shared" si="0"/>
        <v>3.6666666666666656</v>
      </c>
      <c r="G44" s="12" t="s">
        <v>117</v>
      </c>
      <c r="H44" s="16" t="s">
        <v>16</v>
      </c>
      <c r="I44" s="37"/>
      <c r="K44" s="47"/>
    </row>
    <row r="45" spans="1:11" ht="12.75">
      <c r="A45" s="17">
        <f t="shared" si="1"/>
        <v>13</v>
      </c>
      <c r="B45" s="18">
        <f t="shared" si="1"/>
        <v>39535</v>
      </c>
      <c r="C45" s="19">
        <f t="shared" si="5"/>
        <v>0.46527777777777773</v>
      </c>
      <c r="D45" s="19">
        <v>0.5208333333333334</v>
      </c>
      <c r="E45" s="19">
        <f t="shared" si="4"/>
        <v>0.055555555555555636</v>
      </c>
      <c r="F45" s="20">
        <f t="shared" si="0"/>
        <v>1.3333333333333353</v>
      </c>
      <c r="G45" s="12" t="s">
        <v>73</v>
      </c>
      <c r="H45" s="16" t="s">
        <v>132</v>
      </c>
      <c r="I45" s="37"/>
      <c r="K45" s="47"/>
    </row>
    <row r="46" spans="1:11" ht="12.75">
      <c r="A46" s="17">
        <f t="shared" si="1"/>
        <v>13</v>
      </c>
      <c r="B46" s="18">
        <f t="shared" si="1"/>
        <v>39535</v>
      </c>
      <c r="C46" s="19">
        <f t="shared" si="5"/>
        <v>0.5208333333333334</v>
      </c>
      <c r="D46" s="19">
        <v>0.53125</v>
      </c>
      <c r="E46" s="19">
        <f t="shared" si="4"/>
        <v>0.01041666666666663</v>
      </c>
      <c r="F46" s="20">
        <f t="shared" si="0"/>
        <v>0.2499999999999991</v>
      </c>
      <c r="G46" s="12" t="s">
        <v>118</v>
      </c>
      <c r="H46" s="16" t="s">
        <v>17</v>
      </c>
      <c r="I46" s="37"/>
      <c r="K46" s="47"/>
    </row>
    <row r="47" spans="1:11" ht="12.75">
      <c r="A47" s="17">
        <f t="shared" si="1"/>
        <v>13</v>
      </c>
      <c r="B47" s="18">
        <f t="shared" si="1"/>
        <v>39535</v>
      </c>
      <c r="C47" s="19">
        <f t="shared" si="5"/>
        <v>0.53125</v>
      </c>
      <c r="D47" s="19">
        <v>0.7708333333333334</v>
      </c>
      <c r="E47" s="19">
        <f t="shared" si="4"/>
        <v>0.23958333333333337</v>
      </c>
      <c r="F47" s="20">
        <f t="shared" si="0"/>
        <v>5.750000000000001</v>
      </c>
      <c r="G47" s="12" t="s">
        <v>118</v>
      </c>
      <c r="H47" s="16" t="s">
        <v>17</v>
      </c>
      <c r="I47" s="37"/>
      <c r="K47" s="47"/>
    </row>
    <row r="48" spans="1:11" ht="12.75">
      <c r="A48" s="17">
        <f t="shared" si="1"/>
        <v>13</v>
      </c>
      <c r="B48" s="18">
        <f t="shared" si="1"/>
        <v>39535</v>
      </c>
      <c r="C48" s="19">
        <f t="shared" si="5"/>
        <v>0.7708333333333334</v>
      </c>
      <c r="D48" s="19">
        <v>0.8333333333333334</v>
      </c>
      <c r="E48" s="19">
        <f t="shared" si="4"/>
        <v>0.0625</v>
      </c>
      <c r="F48" s="20">
        <f t="shared" si="0"/>
        <v>1.5</v>
      </c>
      <c r="G48" s="12" t="s">
        <v>118</v>
      </c>
      <c r="H48" s="16" t="s">
        <v>17</v>
      </c>
      <c r="I48" s="37"/>
      <c r="K48" s="47"/>
    </row>
    <row r="49" spans="1:11" ht="12.75">
      <c r="A49" s="17">
        <f t="shared" si="1"/>
        <v>13</v>
      </c>
      <c r="B49" s="18">
        <f t="shared" si="1"/>
        <v>39535</v>
      </c>
      <c r="C49" s="19">
        <f t="shared" si="5"/>
        <v>0.8333333333333334</v>
      </c>
      <c r="D49" s="19">
        <v>0.8784722222222222</v>
      </c>
      <c r="E49" s="19">
        <f>D49-C49</f>
        <v>0.04513888888888884</v>
      </c>
      <c r="F49" s="20">
        <f t="shared" si="0"/>
        <v>1.0833333333333321</v>
      </c>
      <c r="G49" s="12" t="s">
        <v>115</v>
      </c>
      <c r="H49" s="16" t="s">
        <v>30</v>
      </c>
      <c r="I49" s="37"/>
      <c r="K49" s="47"/>
    </row>
    <row r="50" spans="1:9" s="38" customFormat="1" ht="5.25" customHeight="1">
      <c r="A50" s="37">
        <f t="shared" si="1"/>
        <v>13</v>
      </c>
      <c r="B50" s="37"/>
      <c r="C50" s="37"/>
      <c r="D50" s="37"/>
      <c r="E50" s="37"/>
      <c r="F50" s="37"/>
      <c r="G50" s="37"/>
      <c r="H50" s="37"/>
      <c r="I50" s="37"/>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S50"/>
  <sheetViews>
    <sheetView zoomScale="85" zoomScaleNormal="85" workbookViewId="0" topLeftCell="A1">
      <selection activeCell="F8" sqref="F8"/>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Wk11!E2</f>
        <v>Comments describing Project_A</v>
      </c>
      <c r="F2" s="20">
        <f>SUMIF($G$12:$G$50,$G2,$F$12:$F$50)</f>
        <v>11.833333333333336</v>
      </c>
      <c r="G2" s="12" t="str">
        <f>Wk11!G2</f>
        <v>Project_A</v>
      </c>
      <c r="H2" s="16"/>
      <c r="I2" s="37"/>
    </row>
    <row r="3" spans="1:9" ht="12.75">
      <c r="A3" s="17"/>
      <c r="B3" s="18"/>
      <c r="C3" s="19"/>
      <c r="D3" s="19"/>
      <c r="E3" s="28" t="str">
        <f>Wk11!E3</f>
        <v>Comments describing Project_B</v>
      </c>
      <c r="F3" s="20">
        <f>SUMIF($G$12:$G$50,$G3,$F$12:$F$50)</f>
        <v>6.166666666666668</v>
      </c>
      <c r="G3" s="12" t="str">
        <f>Wk11!G3</f>
        <v>Project_B</v>
      </c>
      <c r="H3" s="16"/>
      <c r="I3" s="37"/>
    </row>
    <row r="4" spans="1:9" ht="12.75">
      <c r="A4" s="17"/>
      <c r="B4" s="18"/>
      <c r="C4" s="19"/>
      <c r="D4" s="19"/>
      <c r="E4" s="28" t="str">
        <f>Wk11!E4</f>
        <v>Comments describing Project_C</v>
      </c>
      <c r="F4" s="20">
        <f>SUMIF($G$12:$G$50,$G4,$F$12:$F$50)</f>
        <v>14.91666666666667</v>
      </c>
      <c r="G4" s="12" t="str">
        <f>Wk11!G4</f>
        <v>Project_C</v>
      </c>
      <c r="H4" s="16"/>
      <c r="I4" s="37"/>
    </row>
    <row r="5" spans="1:9" ht="12.75">
      <c r="A5" s="17"/>
      <c r="B5" s="18"/>
      <c r="C5" s="19"/>
      <c r="D5" s="19"/>
      <c r="E5" s="28" t="str">
        <f>Wk11!E5</f>
        <v>Comments describing Project_D</v>
      </c>
      <c r="F5" s="20">
        <f>SUMIF($G$12:$G$50,$G5,$F$12:$F$50)</f>
        <v>7.5</v>
      </c>
      <c r="G5" s="12" t="str">
        <f>Wk11!G5</f>
        <v>Project_D</v>
      </c>
      <c r="H5" s="16"/>
      <c r="I5" s="37"/>
    </row>
    <row r="6" spans="1:9" ht="12.75">
      <c r="A6" s="17"/>
      <c r="B6" s="18"/>
      <c r="C6" s="19"/>
      <c r="D6" s="19"/>
      <c r="E6" s="28" t="str">
        <f>Wk11!E6</f>
        <v>Administrative Tasks</v>
      </c>
      <c r="F6" s="20">
        <f>SUMIF($G$12:$G$50,$G6,$F$12:$F$50)</f>
        <v>2.9166666666666643</v>
      </c>
      <c r="G6" s="12" t="str">
        <f>Wk11!G6</f>
        <v>Admin</v>
      </c>
      <c r="H6" s="16"/>
      <c r="I6" s="37"/>
    </row>
    <row r="7" spans="1:9" ht="12.75">
      <c r="A7" s="17"/>
      <c r="B7" s="18"/>
      <c r="C7" s="19"/>
      <c r="D7" s="19"/>
      <c r="E7" s="83" t="str">
        <f>Wk11!E7</f>
        <v>sub-Total</v>
      </c>
      <c r="F7" s="84">
        <f>SUM(F2:F6)</f>
        <v>43.333333333333336</v>
      </c>
      <c r="G7" s="85" t="str">
        <f>Wk11!G7</f>
        <v>Billable</v>
      </c>
      <c r="H7" s="16"/>
      <c r="I7" s="37"/>
    </row>
    <row r="8" spans="1:9" ht="12.75">
      <c r="A8" s="17"/>
      <c r="B8" s="18"/>
      <c r="C8" s="19"/>
      <c r="D8" s="19"/>
      <c r="E8" s="28" t="str">
        <f>Wk11!E8</f>
        <v>Time not to be Billed to the Client</v>
      </c>
      <c r="F8" s="20">
        <f>SUMIF($G$12:$G$50,$G8,$F$12:$F$50)</f>
        <v>5.833333333333334</v>
      </c>
      <c r="G8" s="12" t="str">
        <f>Wk11!G8</f>
        <v>non-Billable</v>
      </c>
      <c r="H8" s="16"/>
      <c r="I8" s="37"/>
    </row>
    <row r="9" spans="1:11" ht="12.75">
      <c r="A9" s="17"/>
      <c r="B9" s="18"/>
      <c r="C9" s="19"/>
      <c r="D9" s="13"/>
      <c r="E9" s="27" t="s">
        <v>79</v>
      </c>
      <c r="F9" s="21">
        <f>SUM(F7:F8)</f>
        <v>49.16666666666667</v>
      </c>
      <c r="G9" s="15" t="s">
        <v>77</v>
      </c>
      <c r="H9" s="16"/>
      <c r="I9" s="80" t="s">
        <v>77</v>
      </c>
      <c r="J9" s="1" t="s">
        <v>89</v>
      </c>
      <c r="K9" s="78" t="s">
        <v>86</v>
      </c>
    </row>
    <row r="10" spans="1:11" ht="12.75">
      <c r="A10" s="12"/>
      <c r="B10" s="13"/>
      <c r="C10" s="13"/>
      <c r="H10" s="16"/>
      <c r="I10" s="47">
        <f>SUM(I12:I50)</f>
        <v>49.16666666666667</v>
      </c>
      <c r="J10" s="26">
        <f>SUM(J12:J50)</f>
        <v>43.333333333333336</v>
      </c>
      <c r="K10" s="79">
        <f>SUM(K12:K50)</f>
        <v>5.833333333333334</v>
      </c>
    </row>
    <row r="11" spans="1:9" ht="25.5">
      <c r="A11" s="22" t="s">
        <v>72</v>
      </c>
      <c r="B11" s="23" t="s">
        <v>69</v>
      </c>
      <c r="C11" s="24" t="s">
        <v>24</v>
      </c>
      <c r="D11" s="24" t="s">
        <v>25</v>
      </c>
      <c r="E11" s="24" t="s">
        <v>74</v>
      </c>
      <c r="F11" s="24" t="s">
        <v>75</v>
      </c>
      <c r="G11" s="22" t="s">
        <v>71</v>
      </c>
      <c r="H11" s="25" t="s">
        <v>70</v>
      </c>
      <c r="I11" s="81"/>
    </row>
    <row r="12" spans="1:11" ht="12.75">
      <c r="A12" s="17">
        <f>Wk11!$A$12+1</f>
        <v>12</v>
      </c>
      <c r="B12" s="18">
        <f>Wk11!$B$12+7</f>
        <v>39522</v>
      </c>
      <c r="C12" s="19"/>
      <c r="D12" s="19"/>
      <c r="E12" s="19">
        <f>D12-C12</f>
        <v>0</v>
      </c>
      <c r="F12" s="20">
        <f>E12*24</f>
        <v>0</v>
      </c>
      <c r="G12" s="12"/>
      <c r="H12" s="16"/>
      <c r="I12" s="47">
        <f>SUM(F12:F14)</f>
        <v>0</v>
      </c>
      <c r="J12" s="26">
        <f>I12-K12</f>
        <v>0</v>
      </c>
      <c r="K12" s="47">
        <f>SUMIF($G12:$G14,$G$8,$F12:$F14)</f>
        <v>0</v>
      </c>
    </row>
    <row r="13" spans="1:11" ht="12.75">
      <c r="A13" s="17">
        <f>A12</f>
        <v>12</v>
      </c>
      <c r="B13" s="18">
        <f>B12</f>
        <v>39522</v>
      </c>
      <c r="C13" s="19">
        <f>D12</f>
        <v>0</v>
      </c>
      <c r="D13" s="19"/>
      <c r="E13" s="19">
        <f>D13-C13</f>
        <v>0</v>
      </c>
      <c r="F13" s="20">
        <f>E13*24</f>
        <v>0</v>
      </c>
      <c r="G13" s="12"/>
      <c r="H13" s="16"/>
      <c r="I13" s="37"/>
      <c r="K13" s="47"/>
    </row>
    <row r="14" spans="1:11" s="38" customFormat="1" ht="4.5" customHeight="1">
      <c r="A14" s="39">
        <f>A12</f>
        <v>12</v>
      </c>
      <c r="B14" s="40"/>
      <c r="C14" s="41"/>
      <c r="D14" s="41"/>
      <c r="E14" s="41"/>
      <c r="F14" s="42"/>
      <c r="G14" s="43"/>
      <c r="H14" s="45"/>
      <c r="I14" s="37"/>
      <c r="K14" s="47"/>
    </row>
    <row r="15" spans="1:11" ht="12.75">
      <c r="A15" s="17">
        <f>A12</f>
        <v>12</v>
      </c>
      <c r="B15" s="18">
        <f>B12+1</f>
        <v>39523</v>
      </c>
      <c r="C15" s="19"/>
      <c r="D15" s="19"/>
      <c r="E15" s="19">
        <f>D15-C15</f>
        <v>0</v>
      </c>
      <c r="F15" s="20">
        <f>E15*24</f>
        <v>0</v>
      </c>
      <c r="G15" s="12"/>
      <c r="H15" s="16"/>
      <c r="I15" s="47">
        <f>SUM(F15:F17)</f>
        <v>0</v>
      </c>
      <c r="J15" s="26">
        <f>I15-K15</f>
        <v>0</v>
      </c>
      <c r="K15" s="47">
        <f>SUMIF($G15:$G17,$G$8,$F15:$F17)</f>
        <v>0</v>
      </c>
    </row>
    <row r="16" spans="1:11" ht="12.75">
      <c r="A16" s="17">
        <f>A15</f>
        <v>12</v>
      </c>
      <c r="B16" s="18">
        <f>B15</f>
        <v>39523</v>
      </c>
      <c r="C16" s="19">
        <f>D15</f>
        <v>0</v>
      </c>
      <c r="D16" s="19"/>
      <c r="E16" s="19">
        <f>D16-C16</f>
        <v>0</v>
      </c>
      <c r="F16" s="20">
        <f aca="true" t="shared" si="0" ref="F16:F49">E16*24</f>
        <v>0</v>
      </c>
      <c r="G16" s="12"/>
      <c r="H16" s="16"/>
      <c r="I16" s="37"/>
      <c r="K16" s="47"/>
    </row>
    <row r="17" spans="1:11" s="38" customFormat="1" ht="4.5" customHeight="1">
      <c r="A17" s="39">
        <f>A15</f>
        <v>12</v>
      </c>
      <c r="B17" s="40"/>
      <c r="C17" s="41"/>
      <c r="D17" s="41"/>
      <c r="E17" s="41"/>
      <c r="F17" s="42"/>
      <c r="G17" s="43"/>
      <c r="H17" s="45"/>
      <c r="I17" s="37"/>
      <c r="K17" s="47"/>
    </row>
    <row r="18" spans="1:11" ht="12.75">
      <c r="A18" s="17">
        <f>A15</f>
        <v>12</v>
      </c>
      <c r="B18" s="18">
        <f>B15+1</f>
        <v>39524</v>
      </c>
      <c r="C18" s="19">
        <v>0.375</v>
      </c>
      <c r="D18" s="19">
        <v>0.5208333333333334</v>
      </c>
      <c r="E18" s="19">
        <f>D18-C18</f>
        <v>0.14583333333333337</v>
      </c>
      <c r="F18" s="20">
        <f t="shared" si="0"/>
        <v>3.500000000000001</v>
      </c>
      <c r="G18" s="12" t="s">
        <v>115</v>
      </c>
      <c r="H18" s="16" t="s">
        <v>13</v>
      </c>
      <c r="I18" s="47">
        <f>SUM(F18:F22)</f>
        <v>8</v>
      </c>
      <c r="J18" s="26">
        <f>I18-K18</f>
        <v>8</v>
      </c>
      <c r="K18" s="47">
        <f>SUMIF($G18:$G22,$G$8,$F18:$F22)</f>
        <v>0</v>
      </c>
    </row>
    <row r="19" spans="1:11" ht="12.75">
      <c r="A19" s="17">
        <f aca="true" t="shared" si="1" ref="A19:B50">A18</f>
        <v>12</v>
      </c>
      <c r="B19" s="18">
        <f>B18</f>
        <v>39524</v>
      </c>
      <c r="C19" s="19">
        <f>D18</f>
        <v>0.5208333333333334</v>
      </c>
      <c r="D19" s="19">
        <v>0.6319444444444444</v>
      </c>
      <c r="E19" s="19">
        <f>D19-C19</f>
        <v>0.11111111111111105</v>
      </c>
      <c r="F19" s="20">
        <f t="shared" si="0"/>
        <v>2.666666666666665</v>
      </c>
      <c r="G19" s="12" t="s">
        <v>80</v>
      </c>
      <c r="H19" s="16" t="s">
        <v>18</v>
      </c>
      <c r="I19" s="37"/>
      <c r="K19" s="47"/>
    </row>
    <row r="20" spans="1:11" ht="12.75">
      <c r="A20" s="17">
        <f t="shared" si="1"/>
        <v>12</v>
      </c>
      <c r="B20" s="18">
        <f>B19</f>
        <v>39524</v>
      </c>
      <c r="C20" s="19">
        <f>D19</f>
        <v>0.6319444444444444</v>
      </c>
      <c r="D20" s="19">
        <v>0.6458333333333334</v>
      </c>
      <c r="E20" s="19">
        <f>D20-C20</f>
        <v>0.01388888888888895</v>
      </c>
      <c r="F20" s="20">
        <f t="shared" si="0"/>
        <v>0.3333333333333348</v>
      </c>
      <c r="G20" s="12" t="s">
        <v>115</v>
      </c>
      <c r="H20" s="16" t="s">
        <v>13</v>
      </c>
      <c r="I20" s="37"/>
      <c r="K20" s="47"/>
    </row>
    <row r="21" spans="1:11" ht="12.75">
      <c r="A21" s="17">
        <f t="shared" si="1"/>
        <v>12</v>
      </c>
      <c r="B21" s="18">
        <f>B20</f>
        <v>39524</v>
      </c>
      <c r="C21" s="19">
        <f>D20</f>
        <v>0.6458333333333334</v>
      </c>
      <c r="D21" s="19">
        <v>0.7083333333333334</v>
      </c>
      <c r="E21" s="19">
        <f>D21-C21</f>
        <v>0.0625</v>
      </c>
      <c r="F21" s="20">
        <f t="shared" si="0"/>
        <v>1.5</v>
      </c>
      <c r="G21" s="12" t="s">
        <v>115</v>
      </c>
      <c r="H21" s="16" t="s">
        <v>13</v>
      </c>
      <c r="I21" s="37"/>
      <c r="K21" s="47"/>
    </row>
    <row r="22" spans="1:11" s="38" customFormat="1" ht="5.25" customHeight="1">
      <c r="A22" s="39">
        <f>A21</f>
        <v>12</v>
      </c>
      <c r="B22" s="40"/>
      <c r="C22" s="41"/>
      <c r="D22" s="41"/>
      <c r="E22" s="41"/>
      <c r="F22" s="42"/>
      <c r="G22" s="43"/>
      <c r="H22" s="45"/>
      <c r="I22" s="37"/>
      <c r="K22" s="47"/>
    </row>
    <row r="23" spans="1:11" ht="12.75">
      <c r="A23" s="17">
        <f>A18</f>
        <v>12</v>
      </c>
      <c r="B23" s="18">
        <f>B18+1</f>
        <v>39525</v>
      </c>
      <c r="C23" s="19">
        <v>0.23611111111111113</v>
      </c>
      <c r="D23" s="19">
        <v>0.4236111111111111</v>
      </c>
      <c r="E23" s="19">
        <f aca="true" t="shared" si="2" ref="E23:E28">D23-C23</f>
        <v>0.18749999999999997</v>
      </c>
      <c r="F23" s="20">
        <f t="shared" si="0"/>
        <v>4.499999999999999</v>
      </c>
      <c r="G23" s="12" t="s">
        <v>73</v>
      </c>
      <c r="H23" s="16" t="s">
        <v>148</v>
      </c>
      <c r="I23" s="47">
        <f>SUM(F23:F29)</f>
        <v>10.166666666666664</v>
      </c>
      <c r="J23" s="26">
        <f>I23-K23</f>
        <v>5.666666666666665</v>
      </c>
      <c r="K23" s="47">
        <f>SUMIF($G23:$G29,$G$8,$F23:$F29)</f>
        <v>4.499999999999999</v>
      </c>
    </row>
    <row r="24" spans="1:11" ht="12.75">
      <c r="A24" s="17">
        <f t="shared" si="1"/>
        <v>12</v>
      </c>
      <c r="B24" s="18">
        <f>B23</f>
        <v>39525</v>
      </c>
      <c r="C24" s="19">
        <f>D23</f>
        <v>0.4236111111111111</v>
      </c>
      <c r="D24" s="19">
        <v>0.4618055555555556</v>
      </c>
      <c r="E24" s="19">
        <f t="shared" si="2"/>
        <v>0.038194444444444475</v>
      </c>
      <c r="F24" s="20">
        <f t="shared" si="0"/>
        <v>0.9166666666666674</v>
      </c>
      <c r="G24" s="12" t="s">
        <v>115</v>
      </c>
      <c r="H24" s="16" t="s">
        <v>13</v>
      </c>
      <c r="I24" s="37"/>
      <c r="K24" s="47"/>
    </row>
    <row r="25" spans="1:11" ht="12.75">
      <c r="A25" s="17">
        <f t="shared" si="1"/>
        <v>12</v>
      </c>
      <c r="B25" s="18">
        <f>B24</f>
        <v>39525</v>
      </c>
      <c r="C25" s="19">
        <f>D24</f>
        <v>0.4618055555555556</v>
      </c>
      <c r="D25" s="19">
        <v>0.4791666666666667</v>
      </c>
      <c r="E25" s="19">
        <f t="shared" si="2"/>
        <v>0.017361111111111105</v>
      </c>
      <c r="F25" s="20">
        <f t="shared" si="0"/>
        <v>0.4166666666666665</v>
      </c>
      <c r="G25" s="12" t="s">
        <v>115</v>
      </c>
      <c r="H25" s="16" t="s">
        <v>13</v>
      </c>
      <c r="I25" s="37"/>
      <c r="K25" s="47"/>
    </row>
    <row r="26" spans="1:11" ht="12.75">
      <c r="A26" s="17">
        <f t="shared" si="1"/>
        <v>12</v>
      </c>
      <c r="B26" s="18">
        <f>B25</f>
        <v>39525</v>
      </c>
      <c r="C26" s="19">
        <f>D25</f>
        <v>0.4791666666666667</v>
      </c>
      <c r="D26" s="19">
        <v>0.4895833333333333</v>
      </c>
      <c r="E26" s="19">
        <f t="shared" si="2"/>
        <v>0.01041666666666663</v>
      </c>
      <c r="F26" s="20">
        <f t="shared" si="0"/>
        <v>0.2499999999999991</v>
      </c>
      <c r="G26" s="12" t="s">
        <v>80</v>
      </c>
      <c r="H26" s="16" t="s">
        <v>19</v>
      </c>
      <c r="I26" s="37"/>
      <c r="K26" s="47"/>
    </row>
    <row r="27" spans="1:11" ht="12.75">
      <c r="A27" s="17">
        <f t="shared" si="1"/>
        <v>12</v>
      </c>
      <c r="B27" s="18">
        <f>B26</f>
        <v>39525</v>
      </c>
      <c r="C27" s="19">
        <f>D26</f>
        <v>0.4895833333333333</v>
      </c>
      <c r="D27" s="19">
        <v>0.625</v>
      </c>
      <c r="E27" s="19">
        <f t="shared" si="2"/>
        <v>0.13541666666666669</v>
      </c>
      <c r="F27" s="20">
        <f t="shared" si="0"/>
        <v>3.2500000000000004</v>
      </c>
      <c r="G27" s="12" t="s">
        <v>115</v>
      </c>
      <c r="H27" s="16" t="s">
        <v>13</v>
      </c>
      <c r="I27" s="37"/>
      <c r="K27" s="47"/>
    </row>
    <row r="28" spans="1:11" ht="12.75">
      <c r="A28" s="17">
        <f t="shared" si="1"/>
        <v>12</v>
      </c>
      <c r="B28" s="18">
        <f>B27</f>
        <v>39525</v>
      </c>
      <c r="C28" s="19">
        <f>D27</f>
        <v>0.625</v>
      </c>
      <c r="D28" s="19">
        <v>0.6597222222222222</v>
      </c>
      <c r="E28" s="19">
        <f t="shared" si="2"/>
        <v>0.03472222222222221</v>
      </c>
      <c r="F28" s="20">
        <f t="shared" si="0"/>
        <v>0.833333333333333</v>
      </c>
      <c r="G28" s="12" t="s">
        <v>115</v>
      </c>
      <c r="H28" s="16" t="s">
        <v>13</v>
      </c>
      <c r="I28" s="37"/>
      <c r="K28" s="47"/>
    </row>
    <row r="29" spans="1:11" s="38" customFormat="1" ht="4.5" customHeight="1">
      <c r="A29" s="39">
        <f t="shared" si="1"/>
        <v>12</v>
      </c>
      <c r="B29" s="40"/>
      <c r="C29" s="41"/>
      <c r="D29" s="41"/>
      <c r="E29" s="41"/>
      <c r="F29" s="42"/>
      <c r="G29" s="43"/>
      <c r="H29" s="45"/>
      <c r="I29" s="37"/>
      <c r="K29" s="47"/>
    </row>
    <row r="30" spans="1:11" ht="12.75">
      <c r="A30" s="17">
        <f>A23</f>
        <v>12</v>
      </c>
      <c r="B30" s="18">
        <f>B23+1</f>
        <v>39526</v>
      </c>
      <c r="C30" s="19">
        <v>0.3263888888888889</v>
      </c>
      <c r="D30" s="19">
        <v>0.4444444444444444</v>
      </c>
      <c r="E30" s="19">
        <f aca="true" t="shared" si="3" ref="E30:E35">D30-C30</f>
        <v>0.11805555555555552</v>
      </c>
      <c r="F30" s="20">
        <f t="shared" si="0"/>
        <v>2.8333333333333326</v>
      </c>
      <c r="G30" s="12" t="s">
        <v>116</v>
      </c>
      <c r="H30" s="16" t="s">
        <v>15</v>
      </c>
      <c r="I30" s="47">
        <f>SUM(F30:F36)</f>
        <v>6.166666666666668</v>
      </c>
      <c r="J30" s="26">
        <f>I30-K30</f>
        <v>6.166666666666668</v>
      </c>
      <c r="K30" s="47">
        <f>SUMIF($G30:$G36,$G$8,$F30:$F36)</f>
        <v>0</v>
      </c>
    </row>
    <row r="31" spans="1:11" ht="12.75">
      <c r="A31" s="17">
        <f t="shared" si="1"/>
        <v>12</v>
      </c>
      <c r="B31" s="18">
        <f>B30</f>
        <v>39526</v>
      </c>
      <c r="C31" s="19">
        <f>D30</f>
        <v>0.4444444444444444</v>
      </c>
      <c r="D31" s="19">
        <v>0.46527777777777773</v>
      </c>
      <c r="E31" s="19">
        <f t="shared" si="3"/>
        <v>0.020833333333333315</v>
      </c>
      <c r="F31" s="20">
        <f t="shared" si="0"/>
        <v>0.49999999999999956</v>
      </c>
      <c r="G31" s="12" t="s">
        <v>116</v>
      </c>
      <c r="H31" s="16" t="s">
        <v>15</v>
      </c>
      <c r="I31" s="37"/>
      <c r="K31" s="47"/>
    </row>
    <row r="32" spans="1:11" ht="12.75">
      <c r="A32" s="17">
        <f t="shared" si="1"/>
        <v>12</v>
      </c>
      <c r="B32" s="18">
        <f>B31</f>
        <v>39526</v>
      </c>
      <c r="C32" s="19">
        <f>D31</f>
        <v>0.46527777777777773</v>
      </c>
      <c r="D32" s="19">
        <v>0.513888888888889</v>
      </c>
      <c r="E32" s="19">
        <f t="shared" si="3"/>
        <v>0.048611111111111216</v>
      </c>
      <c r="F32" s="20">
        <f t="shared" si="0"/>
        <v>1.1666666666666692</v>
      </c>
      <c r="G32" s="12" t="s">
        <v>116</v>
      </c>
      <c r="H32" s="16" t="s">
        <v>15</v>
      </c>
      <c r="I32" s="37"/>
      <c r="K32" s="47"/>
    </row>
    <row r="33" spans="1:11" ht="12.75">
      <c r="A33" s="17">
        <f t="shared" si="1"/>
        <v>12</v>
      </c>
      <c r="B33" s="18">
        <f>B32</f>
        <v>39526</v>
      </c>
      <c r="C33" s="19">
        <f>D32</f>
        <v>0.513888888888889</v>
      </c>
      <c r="D33" s="19">
        <v>0.53125</v>
      </c>
      <c r="E33" s="19">
        <f t="shared" si="3"/>
        <v>0.01736111111111105</v>
      </c>
      <c r="F33" s="20">
        <f t="shared" si="0"/>
        <v>0.4166666666666652</v>
      </c>
      <c r="G33" s="12" t="s">
        <v>116</v>
      </c>
      <c r="H33" s="16" t="s">
        <v>15</v>
      </c>
      <c r="I33" s="37"/>
      <c r="K33" s="47"/>
    </row>
    <row r="34" spans="1:11" ht="12.75">
      <c r="A34" s="17">
        <f t="shared" si="1"/>
        <v>12</v>
      </c>
      <c r="B34" s="18">
        <f>B33</f>
        <v>39526</v>
      </c>
      <c r="C34" s="19">
        <f>D33</f>
        <v>0.53125</v>
      </c>
      <c r="D34" s="19">
        <v>0.5625</v>
      </c>
      <c r="E34" s="19">
        <f t="shared" si="3"/>
        <v>0.03125</v>
      </c>
      <c r="F34" s="20">
        <f t="shared" si="0"/>
        <v>0.75</v>
      </c>
      <c r="G34" s="12" t="s">
        <v>116</v>
      </c>
      <c r="H34" s="16" t="s">
        <v>15</v>
      </c>
      <c r="I34" s="37"/>
      <c r="K34" s="47"/>
    </row>
    <row r="35" spans="1:11" ht="12.75">
      <c r="A35" s="17">
        <f t="shared" si="1"/>
        <v>12</v>
      </c>
      <c r="B35" s="18">
        <f>B34</f>
        <v>39526</v>
      </c>
      <c r="C35" s="19">
        <f>D34</f>
        <v>0.5625</v>
      </c>
      <c r="D35" s="19">
        <v>0.5833333333333334</v>
      </c>
      <c r="E35" s="19">
        <f t="shared" si="3"/>
        <v>0.02083333333333337</v>
      </c>
      <c r="F35" s="20">
        <f t="shared" si="0"/>
        <v>0.5000000000000009</v>
      </c>
      <c r="G35" s="12" t="s">
        <v>116</v>
      </c>
      <c r="H35" s="16" t="s">
        <v>15</v>
      </c>
      <c r="I35" s="37"/>
      <c r="K35" s="47"/>
    </row>
    <row r="36" spans="1:11" s="38" customFormat="1" ht="4.5" customHeight="1">
      <c r="A36" s="39">
        <f t="shared" si="1"/>
        <v>12</v>
      </c>
      <c r="B36" s="40"/>
      <c r="C36" s="41"/>
      <c r="D36" s="41"/>
      <c r="E36" s="41"/>
      <c r="F36" s="42"/>
      <c r="G36" s="43"/>
      <c r="H36" s="45"/>
      <c r="I36" s="46"/>
      <c r="K36" s="47"/>
    </row>
    <row r="37" spans="1:11" ht="12.75">
      <c r="A37" s="17">
        <f>A30</f>
        <v>12</v>
      </c>
      <c r="B37" s="18">
        <f>B30+1</f>
        <v>39527</v>
      </c>
      <c r="C37" s="19">
        <v>0.40277777777777773</v>
      </c>
      <c r="D37" s="19">
        <v>0.4270833333333333</v>
      </c>
      <c r="E37" s="19">
        <f>D37-C37</f>
        <v>0.02430555555555558</v>
      </c>
      <c r="F37" s="20">
        <f t="shared" si="0"/>
        <v>0.5833333333333339</v>
      </c>
      <c r="G37" s="12" t="s">
        <v>117</v>
      </c>
      <c r="H37" s="16" t="s">
        <v>16</v>
      </c>
      <c r="I37" s="47">
        <f>SUM(F37:F42)</f>
        <v>10.500000000000004</v>
      </c>
      <c r="J37" s="26">
        <f>I37-K37</f>
        <v>10.500000000000004</v>
      </c>
      <c r="K37" s="47">
        <f>SUMIF($G37:$G42,$G$8,$F37:$F42)</f>
        <v>0</v>
      </c>
    </row>
    <row r="38" spans="1:11" ht="12.75">
      <c r="A38" s="17">
        <f t="shared" si="1"/>
        <v>12</v>
      </c>
      <c r="B38" s="18">
        <f>B37</f>
        <v>39527</v>
      </c>
      <c r="C38" s="19">
        <f>D37</f>
        <v>0.4270833333333333</v>
      </c>
      <c r="D38" s="19">
        <v>0.4479166666666667</v>
      </c>
      <c r="E38" s="19">
        <f>D38-C38</f>
        <v>0.02083333333333337</v>
      </c>
      <c r="F38" s="20">
        <f t="shared" si="0"/>
        <v>0.5000000000000009</v>
      </c>
      <c r="G38" s="12" t="s">
        <v>117</v>
      </c>
      <c r="H38" s="16" t="s">
        <v>16</v>
      </c>
      <c r="I38" s="37"/>
      <c r="K38" s="47"/>
    </row>
    <row r="39" spans="1:11" ht="12.75">
      <c r="A39" s="17">
        <f t="shared" si="1"/>
        <v>12</v>
      </c>
      <c r="B39" s="18">
        <f>B38</f>
        <v>39527</v>
      </c>
      <c r="C39" s="19">
        <f>D38</f>
        <v>0.4479166666666667</v>
      </c>
      <c r="D39" s="19">
        <v>0.7708333333333334</v>
      </c>
      <c r="E39" s="19">
        <f>D39-C39</f>
        <v>0.3229166666666667</v>
      </c>
      <c r="F39" s="20">
        <f t="shared" si="0"/>
        <v>7.75</v>
      </c>
      <c r="G39" s="12" t="s">
        <v>117</v>
      </c>
      <c r="H39" s="16" t="s">
        <v>16</v>
      </c>
      <c r="I39" s="37"/>
      <c r="K39" s="47"/>
    </row>
    <row r="40" spans="1:11" ht="12.75">
      <c r="A40" s="17">
        <f t="shared" si="1"/>
        <v>12</v>
      </c>
      <c r="B40" s="18">
        <f>B39</f>
        <v>39527</v>
      </c>
      <c r="C40" s="19">
        <f>D39</f>
        <v>0.7708333333333334</v>
      </c>
      <c r="D40" s="19">
        <v>0.8125</v>
      </c>
      <c r="E40" s="19">
        <f>D40-C40</f>
        <v>0.04166666666666663</v>
      </c>
      <c r="F40" s="20">
        <f t="shared" si="0"/>
        <v>0.9999999999999991</v>
      </c>
      <c r="G40" s="12" t="s">
        <v>117</v>
      </c>
      <c r="H40" s="16" t="s">
        <v>16</v>
      </c>
      <c r="I40" s="37"/>
      <c r="K40" s="47"/>
    </row>
    <row r="41" spans="1:11" ht="12.75">
      <c r="A41" s="17">
        <f t="shared" si="1"/>
        <v>12</v>
      </c>
      <c r="B41" s="18">
        <f>B40</f>
        <v>39527</v>
      </c>
      <c r="C41" s="19">
        <f>D40</f>
        <v>0.8125</v>
      </c>
      <c r="D41" s="19">
        <v>0.8402777777777778</v>
      </c>
      <c r="E41" s="19">
        <f>D41-C41</f>
        <v>0.02777777777777779</v>
      </c>
      <c r="F41" s="20">
        <f t="shared" si="0"/>
        <v>0.666666666666667</v>
      </c>
      <c r="G41" s="12" t="s">
        <v>117</v>
      </c>
      <c r="H41" s="16" t="s">
        <v>16</v>
      </c>
      <c r="I41" s="37"/>
      <c r="K41" s="47"/>
    </row>
    <row r="42" spans="1:11" s="38" customFormat="1" ht="6" customHeight="1">
      <c r="A42" s="39">
        <f t="shared" si="1"/>
        <v>12</v>
      </c>
      <c r="B42" s="40"/>
      <c r="C42" s="41"/>
      <c r="D42" s="41"/>
      <c r="E42" s="41"/>
      <c r="F42" s="42"/>
      <c r="G42" s="43"/>
      <c r="H42" s="44"/>
      <c r="I42" s="37"/>
      <c r="K42" s="47"/>
    </row>
    <row r="43" spans="1:11" ht="12.75">
      <c r="A43" s="17">
        <f>A37</f>
        <v>12</v>
      </c>
      <c r="B43" s="18">
        <f>B37+1</f>
        <v>39528</v>
      </c>
      <c r="C43" s="19">
        <v>0.28125</v>
      </c>
      <c r="D43" s="19">
        <v>0.3125</v>
      </c>
      <c r="E43" s="19">
        <f aca="true" t="shared" si="4" ref="E43:E48">D43-C43</f>
        <v>0.03125</v>
      </c>
      <c r="F43" s="20">
        <f t="shared" si="0"/>
        <v>0.75</v>
      </c>
      <c r="G43" s="12" t="s">
        <v>117</v>
      </c>
      <c r="H43" s="16" t="s">
        <v>16</v>
      </c>
      <c r="I43" s="47">
        <f>SUM(F43:F49)</f>
        <v>14.333333333333334</v>
      </c>
      <c r="J43" s="26">
        <f>I43-K43</f>
        <v>12.999999999999998</v>
      </c>
      <c r="K43" s="47">
        <f>SUMIF($G43:$G50,$G$8,$F43:$F50)</f>
        <v>1.3333333333333353</v>
      </c>
    </row>
    <row r="44" spans="1:11" ht="12.75">
      <c r="A44" s="17">
        <f t="shared" si="1"/>
        <v>12</v>
      </c>
      <c r="B44" s="18">
        <f t="shared" si="1"/>
        <v>39528</v>
      </c>
      <c r="C44" s="19">
        <f aca="true" t="shared" si="5" ref="C44:C49">D43</f>
        <v>0.3125</v>
      </c>
      <c r="D44" s="19">
        <v>0.46527777777777773</v>
      </c>
      <c r="E44" s="19">
        <f t="shared" si="4"/>
        <v>0.15277777777777773</v>
      </c>
      <c r="F44" s="20">
        <f t="shared" si="0"/>
        <v>3.6666666666666656</v>
      </c>
      <c r="G44" s="12" t="s">
        <v>117</v>
      </c>
      <c r="H44" s="16" t="s">
        <v>16</v>
      </c>
      <c r="I44" s="37"/>
      <c r="K44" s="47"/>
    </row>
    <row r="45" spans="1:11" ht="12.75">
      <c r="A45" s="17">
        <f t="shared" si="1"/>
        <v>12</v>
      </c>
      <c r="B45" s="18">
        <f t="shared" si="1"/>
        <v>39528</v>
      </c>
      <c r="C45" s="19">
        <f t="shared" si="5"/>
        <v>0.46527777777777773</v>
      </c>
      <c r="D45" s="19">
        <v>0.5208333333333334</v>
      </c>
      <c r="E45" s="19">
        <f t="shared" si="4"/>
        <v>0.055555555555555636</v>
      </c>
      <c r="F45" s="20">
        <f t="shared" si="0"/>
        <v>1.3333333333333353</v>
      </c>
      <c r="G45" s="12" t="s">
        <v>73</v>
      </c>
      <c r="H45" s="16" t="s">
        <v>132</v>
      </c>
      <c r="I45" s="37"/>
      <c r="K45" s="47"/>
    </row>
    <row r="46" spans="1:11" ht="12.75">
      <c r="A46" s="17">
        <f t="shared" si="1"/>
        <v>12</v>
      </c>
      <c r="B46" s="18">
        <f t="shared" si="1"/>
        <v>39528</v>
      </c>
      <c r="C46" s="19">
        <f t="shared" si="5"/>
        <v>0.5208333333333334</v>
      </c>
      <c r="D46" s="19">
        <v>0.53125</v>
      </c>
      <c r="E46" s="19">
        <f t="shared" si="4"/>
        <v>0.01041666666666663</v>
      </c>
      <c r="F46" s="20">
        <f t="shared" si="0"/>
        <v>0.2499999999999991</v>
      </c>
      <c r="G46" s="12" t="s">
        <v>118</v>
      </c>
      <c r="H46" s="16" t="s">
        <v>17</v>
      </c>
      <c r="I46" s="37"/>
      <c r="K46" s="47"/>
    </row>
    <row r="47" spans="1:11" ht="12.75">
      <c r="A47" s="17">
        <f t="shared" si="1"/>
        <v>12</v>
      </c>
      <c r="B47" s="18">
        <f t="shared" si="1"/>
        <v>39528</v>
      </c>
      <c r="C47" s="19">
        <f t="shared" si="5"/>
        <v>0.53125</v>
      </c>
      <c r="D47" s="19">
        <v>0.7708333333333334</v>
      </c>
      <c r="E47" s="19">
        <f t="shared" si="4"/>
        <v>0.23958333333333337</v>
      </c>
      <c r="F47" s="20">
        <f t="shared" si="0"/>
        <v>5.750000000000001</v>
      </c>
      <c r="G47" s="12" t="s">
        <v>118</v>
      </c>
      <c r="H47" s="16" t="s">
        <v>17</v>
      </c>
      <c r="I47" s="37"/>
      <c r="K47" s="47"/>
    </row>
    <row r="48" spans="1:11" ht="12.75">
      <c r="A48" s="17">
        <f t="shared" si="1"/>
        <v>12</v>
      </c>
      <c r="B48" s="18">
        <f t="shared" si="1"/>
        <v>39528</v>
      </c>
      <c r="C48" s="19">
        <f t="shared" si="5"/>
        <v>0.7708333333333334</v>
      </c>
      <c r="D48" s="19">
        <v>0.8333333333333334</v>
      </c>
      <c r="E48" s="19">
        <f t="shared" si="4"/>
        <v>0.0625</v>
      </c>
      <c r="F48" s="20">
        <f t="shared" si="0"/>
        <v>1.5</v>
      </c>
      <c r="G48" s="12" t="s">
        <v>118</v>
      </c>
      <c r="H48" s="16" t="s">
        <v>17</v>
      </c>
      <c r="I48" s="37"/>
      <c r="K48" s="47"/>
    </row>
    <row r="49" spans="1:11" ht="12.75">
      <c r="A49" s="17">
        <f t="shared" si="1"/>
        <v>12</v>
      </c>
      <c r="B49" s="18">
        <f t="shared" si="1"/>
        <v>39528</v>
      </c>
      <c r="C49" s="19">
        <f t="shared" si="5"/>
        <v>0.8333333333333334</v>
      </c>
      <c r="D49" s="19">
        <v>0.8784722222222222</v>
      </c>
      <c r="E49" s="19">
        <f>D49-C49</f>
        <v>0.04513888888888884</v>
      </c>
      <c r="F49" s="20">
        <f t="shared" si="0"/>
        <v>1.0833333333333321</v>
      </c>
      <c r="G49" s="12" t="s">
        <v>115</v>
      </c>
      <c r="H49" s="16" t="s">
        <v>30</v>
      </c>
      <c r="I49" s="37"/>
      <c r="K49" s="47"/>
    </row>
    <row r="50" spans="1:9" s="38" customFormat="1" ht="5.25" customHeight="1">
      <c r="A50" s="37">
        <f t="shared" si="1"/>
        <v>12</v>
      </c>
      <c r="B50" s="37"/>
      <c r="C50" s="37"/>
      <c r="D50" s="37"/>
      <c r="E50" s="37"/>
      <c r="F50" s="37"/>
      <c r="G50" s="37"/>
      <c r="H50" s="37"/>
      <c r="I50" s="37"/>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S50"/>
  <sheetViews>
    <sheetView zoomScale="85" zoomScaleNormal="85" workbookViewId="0" topLeftCell="A1">
      <selection activeCell="F8" sqref="F8"/>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Wk10!E2</f>
        <v>Comments describing Project_A</v>
      </c>
      <c r="F2" s="20">
        <f>SUMIF($G$12:$G$50,$G2,$F$12:$F$50)</f>
        <v>11.833333333333336</v>
      </c>
      <c r="G2" s="12" t="str">
        <f>Wk10!G2</f>
        <v>Project_A</v>
      </c>
      <c r="H2" s="16"/>
      <c r="I2" s="37"/>
    </row>
    <row r="3" spans="1:9" ht="12.75">
      <c r="A3" s="17"/>
      <c r="B3" s="18"/>
      <c r="C3" s="19"/>
      <c r="D3" s="19"/>
      <c r="E3" s="28" t="str">
        <f>Wk10!E3</f>
        <v>Comments describing Project_B</v>
      </c>
      <c r="F3" s="20">
        <f>SUMIF($G$12:$G$50,$G3,$F$12:$F$50)</f>
        <v>6.166666666666668</v>
      </c>
      <c r="G3" s="12" t="str">
        <f>Wk10!G3</f>
        <v>Project_B</v>
      </c>
      <c r="H3" s="16"/>
      <c r="I3" s="37"/>
    </row>
    <row r="4" spans="1:9" ht="12.75">
      <c r="A4" s="17"/>
      <c r="B4" s="18"/>
      <c r="C4" s="19"/>
      <c r="D4" s="19"/>
      <c r="E4" s="28" t="str">
        <f>Wk10!E4</f>
        <v>Comments describing Project_C</v>
      </c>
      <c r="F4" s="20">
        <f>SUMIF($G$12:$G$50,$G4,$F$12:$F$50)</f>
        <v>14.91666666666667</v>
      </c>
      <c r="G4" s="12" t="str">
        <f>Wk10!G4</f>
        <v>Project_C</v>
      </c>
      <c r="H4" s="16"/>
      <c r="I4" s="37"/>
    </row>
    <row r="5" spans="1:9" ht="12.75">
      <c r="A5" s="17"/>
      <c r="B5" s="18"/>
      <c r="C5" s="19"/>
      <c r="D5" s="19"/>
      <c r="E5" s="28" t="str">
        <f>Wk10!E5</f>
        <v>Comments describing Project_D</v>
      </c>
      <c r="F5" s="20">
        <f>SUMIF($G$12:$G$50,$G5,$F$12:$F$50)</f>
        <v>8.5</v>
      </c>
      <c r="G5" s="12" t="str">
        <f>Wk10!G5</f>
        <v>Project_D</v>
      </c>
      <c r="H5" s="16"/>
      <c r="I5" s="37"/>
    </row>
    <row r="6" spans="1:9" ht="12.75">
      <c r="A6" s="17"/>
      <c r="B6" s="18"/>
      <c r="C6" s="19"/>
      <c r="D6" s="19"/>
      <c r="E6" s="28" t="str">
        <f>Wk10!E6</f>
        <v>Administrative Tasks</v>
      </c>
      <c r="F6" s="20">
        <f>SUMIF($G$12:$G$50,$G6,$F$12:$F$50)</f>
        <v>7.916666666666664</v>
      </c>
      <c r="G6" s="12" t="str">
        <f>Wk10!G6</f>
        <v>Admin</v>
      </c>
      <c r="H6" s="16"/>
      <c r="I6" s="37"/>
    </row>
    <row r="7" spans="1:9" ht="12.75">
      <c r="A7" s="17"/>
      <c r="B7" s="18"/>
      <c r="C7" s="19"/>
      <c r="D7" s="19"/>
      <c r="E7" s="83" t="str">
        <f>Wk10!E7</f>
        <v>sub-Total</v>
      </c>
      <c r="F7" s="84">
        <f>SUM(F2:F6)</f>
        <v>49.333333333333336</v>
      </c>
      <c r="G7" s="85" t="str">
        <f>Wk10!G7</f>
        <v>Billable</v>
      </c>
      <c r="H7" s="16"/>
      <c r="I7" s="37"/>
    </row>
    <row r="8" spans="1:9" ht="12.75">
      <c r="A8" s="17"/>
      <c r="B8" s="18"/>
      <c r="C8" s="19"/>
      <c r="D8" s="19"/>
      <c r="E8" s="28" t="str">
        <f>Wk10!E8</f>
        <v>Time not to be Billed to the Client</v>
      </c>
      <c r="F8" s="20">
        <f>SUMIF($G$12:$G$50,$G8,$F$12:$F$50)</f>
        <v>2.8333333333333353</v>
      </c>
      <c r="G8" s="12" t="str">
        <f>Wk10!G8</f>
        <v>non-Billable</v>
      </c>
      <c r="H8" s="16"/>
      <c r="I8" s="37"/>
    </row>
    <row r="9" spans="1:11" ht="12.75">
      <c r="A9" s="17"/>
      <c r="B9" s="18"/>
      <c r="C9" s="19"/>
      <c r="D9" s="13"/>
      <c r="E9" s="27" t="s">
        <v>79</v>
      </c>
      <c r="F9" s="21">
        <f>SUM(F7:F8)</f>
        <v>52.16666666666667</v>
      </c>
      <c r="G9" s="15" t="s">
        <v>77</v>
      </c>
      <c r="H9" s="16"/>
      <c r="I9" s="80" t="s">
        <v>77</v>
      </c>
      <c r="J9" s="1" t="s">
        <v>89</v>
      </c>
      <c r="K9" s="78" t="s">
        <v>86</v>
      </c>
    </row>
    <row r="10" spans="1:11" ht="12.75">
      <c r="A10" s="12"/>
      <c r="B10" s="13"/>
      <c r="C10" s="13"/>
      <c r="H10" s="16"/>
      <c r="I10" s="47">
        <f>SUM(I12:I50)</f>
        <v>52.16666666666668</v>
      </c>
      <c r="J10" s="26">
        <f>SUM(J12:J50)</f>
        <v>49.33333333333334</v>
      </c>
      <c r="K10" s="79">
        <f>SUM(K12:K50)</f>
        <v>2.8333333333333353</v>
      </c>
    </row>
    <row r="11" spans="1:9" ht="25.5">
      <c r="A11" s="22" t="s">
        <v>72</v>
      </c>
      <c r="B11" s="23" t="s">
        <v>69</v>
      </c>
      <c r="C11" s="24" t="s">
        <v>24</v>
      </c>
      <c r="D11" s="24" t="s">
        <v>25</v>
      </c>
      <c r="E11" s="24" t="s">
        <v>74</v>
      </c>
      <c r="F11" s="24" t="s">
        <v>75</v>
      </c>
      <c r="G11" s="22" t="s">
        <v>71</v>
      </c>
      <c r="H11" s="25" t="s">
        <v>70</v>
      </c>
      <c r="I11" s="81"/>
    </row>
    <row r="12" spans="1:11" ht="12.75">
      <c r="A12" s="17">
        <f>Wk10!$A$12+1</f>
        <v>11</v>
      </c>
      <c r="B12" s="18">
        <f>Wk10!$B$12+7</f>
        <v>39515</v>
      </c>
      <c r="C12" s="19">
        <v>0.2916666666666667</v>
      </c>
      <c r="D12" s="19">
        <v>0.5</v>
      </c>
      <c r="E12" s="19">
        <f>D12-C12</f>
        <v>0.20833333333333331</v>
      </c>
      <c r="F12" s="20">
        <f>E12*24</f>
        <v>5</v>
      </c>
      <c r="G12" s="12" t="s">
        <v>80</v>
      </c>
      <c r="H12" s="16" t="s">
        <v>179</v>
      </c>
      <c r="I12" s="47">
        <f>SUM(F12:F14)</f>
        <v>5.999999999999999</v>
      </c>
      <c r="J12" s="26">
        <f>I12-K12</f>
        <v>5.999999999999999</v>
      </c>
      <c r="K12" s="47">
        <f>SUMIF($G12:$G14,$G$8,$F12:$F14)</f>
        <v>0</v>
      </c>
    </row>
    <row r="13" spans="1:11" ht="12.75">
      <c r="A13" s="17">
        <f>A12</f>
        <v>11</v>
      </c>
      <c r="B13" s="18">
        <f>B12</f>
        <v>39515</v>
      </c>
      <c r="C13" s="19">
        <f>D12</f>
        <v>0.5</v>
      </c>
      <c r="D13" s="19">
        <v>0.5416666666666666</v>
      </c>
      <c r="E13" s="19">
        <f>D13-C13</f>
        <v>0.04166666666666663</v>
      </c>
      <c r="F13" s="20">
        <f>E13*24</f>
        <v>0.9999999999999991</v>
      </c>
      <c r="G13" s="12" t="s">
        <v>118</v>
      </c>
      <c r="H13" s="16" t="s">
        <v>180</v>
      </c>
      <c r="I13" s="37"/>
      <c r="K13" s="47"/>
    </row>
    <row r="14" spans="1:11" s="38" customFormat="1" ht="4.5" customHeight="1">
      <c r="A14" s="39">
        <f>A12</f>
        <v>11</v>
      </c>
      <c r="B14" s="40"/>
      <c r="C14" s="41"/>
      <c r="D14" s="41"/>
      <c r="E14" s="41"/>
      <c r="F14" s="42"/>
      <c r="G14" s="43"/>
      <c r="H14" s="45"/>
      <c r="I14" s="37"/>
      <c r="K14" s="47"/>
    </row>
    <row r="15" spans="1:11" ht="12.75">
      <c r="A15" s="17">
        <f>A12</f>
        <v>11</v>
      </c>
      <c r="B15" s="18">
        <f>B12+1</f>
        <v>39516</v>
      </c>
      <c r="C15" s="19"/>
      <c r="D15" s="19"/>
      <c r="E15" s="19">
        <f>D15-C15</f>
        <v>0</v>
      </c>
      <c r="F15" s="20">
        <f>E15*24</f>
        <v>0</v>
      </c>
      <c r="G15" s="12"/>
      <c r="H15" s="16"/>
      <c r="I15" s="47">
        <f>SUM(F15:F17)</f>
        <v>0</v>
      </c>
      <c r="J15" s="26">
        <f>I15-K15</f>
        <v>0</v>
      </c>
      <c r="K15" s="47">
        <f>SUMIF($G15:$G17,$G$8,$F15:$F17)</f>
        <v>0</v>
      </c>
    </row>
    <row r="16" spans="1:11" ht="12.75">
      <c r="A16" s="17">
        <f>A15</f>
        <v>11</v>
      </c>
      <c r="B16" s="18">
        <f>B15</f>
        <v>39516</v>
      </c>
      <c r="C16" s="19">
        <f>D15</f>
        <v>0</v>
      </c>
      <c r="D16" s="19"/>
      <c r="E16" s="19">
        <f>D16-C16</f>
        <v>0</v>
      </c>
      <c r="F16" s="20">
        <f aca="true" t="shared" si="0" ref="F16:F49">E16*24</f>
        <v>0</v>
      </c>
      <c r="G16" s="12"/>
      <c r="H16" s="16"/>
      <c r="I16" s="37"/>
      <c r="K16" s="47"/>
    </row>
    <row r="17" spans="1:11" s="38" customFormat="1" ht="4.5" customHeight="1">
      <c r="A17" s="39">
        <f>A15</f>
        <v>11</v>
      </c>
      <c r="B17" s="40"/>
      <c r="C17" s="41"/>
      <c r="D17" s="41"/>
      <c r="E17" s="41"/>
      <c r="F17" s="42"/>
      <c r="G17" s="43"/>
      <c r="H17" s="45"/>
      <c r="I17" s="37"/>
      <c r="K17" s="47"/>
    </row>
    <row r="18" spans="1:11" ht="12.75">
      <c r="A18" s="17">
        <f>A15</f>
        <v>11</v>
      </c>
      <c r="B18" s="18">
        <f>B15+1</f>
        <v>39517</v>
      </c>
      <c r="C18" s="19">
        <v>0.375</v>
      </c>
      <c r="D18" s="19">
        <v>0.5208333333333334</v>
      </c>
      <c r="E18" s="19">
        <f>D18-C18</f>
        <v>0.14583333333333337</v>
      </c>
      <c r="F18" s="20">
        <f t="shared" si="0"/>
        <v>3.500000000000001</v>
      </c>
      <c r="G18" s="12" t="s">
        <v>115</v>
      </c>
      <c r="H18" s="16" t="s">
        <v>13</v>
      </c>
      <c r="I18" s="47">
        <f>SUM(F18:F22)</f>
        <v>8</v>
      </c>
      <c r="J18" s="26">
        <f>I18-K18</f>
        <v>8</v>
      </c>
      <c r="K18" s="47">
        <f>SUMIF($G18:$G22,$G$8,$F18:$F22)</f>
        <v>0</v>
      </c>
    </row>
    <row r="19" spans="1:11" ht="12.75">
      <c r="A19" s="17">
        <f aca="true" t="shared" si="1" ref="A19:B50">A18</f>
        <v>11</v>
      </c>
      <c r="B19" s="18">
        <f>B18</f>
        <v>39517</v>
      </c>
      <c r="C19" s="19">
        <f>D18</f>
        <v>0.5208333333333334</v>
      </c>
      <c r="D19" s="19">
        <v>0.6319444444444444</v>
      </c>
      <c r="E19" s="19">
        <f>D19-C19</f>
        <v>0.11111111111111105</v>
      </c>
      <c r="F19" s="20">
        <f t="shared" si="0"/>
        <v>2.666666666666665</v>
      </c>
      <c r="G19" s="12" t="s">
        <v>80</v>
      </c>
      <c r="H19" s="16" t="s">
        <v>18</v>
      </c>
      <c r="I19" s="37"/>
      <c r="K19" s="47"/>
    </row>
    <row r="20" spans="1:11" ht="12.75">
      <c r="A20" s="17">
        <f t="shared" si="1"/>
        <v>11</v>
      </c>
      <c r="B20" s="18">
        <f>B19</f>
        <v>39517</v>
      </c>
      <c r="C20" s="19">
        <f>D19</f>
        <v>0.6319444444444444</v>
      </c>
      <c r="D20" s="19">
        <v>0.6458333333333334</v>
      </c>
      <c r="E20" s="19">
        <f>D20-C20</f>
        <v>0.01388888888888895</v>
      </c>
      <c r="F20" s="20">
        <f t="shared" si="0"/>
        <v>0.3333333333333348</v>
      </c>
      <c r="G20" s="12" t="s">
        <v>115</v>
      </c>
      <c r="H20" s="16" t="s">
        <v>13</v>
      </c>
      <c r="I20" s="37"/>
      <c r="K20" s="47"/>
    </row>
    <row r="21" spans="1:11" ht="12.75">
      <c r="A21" s="17">
        <f t="shared" si="1"/>
        <v>11</v>
      </c>
      <c r="B21" s="18">
        <f>B20</f>
        <v>39517</v>
      </c>
      <c r="C21" s="19">
        <f>D20</f>
        <v>0.6458333333333334</v>
      </c>
      <c r="D21" s="19">
        <v>0.7083333333333334</v>
      </c>
      <c r="E21" s="19">
        <f>D21-C21</f>
        <v>0.0625</v>
      </c>
      <c r="F21" s="20">
        <f t="shared" si="0"/>
        <v>1.5</v>
      </c>
      <c r="G21" s="12" t="s">
        <v>115</v>
      </c>
      <c r="H21" s="16" t="s">
        <v>13</v>
      </c>
      <c r="I21" s="37"/>
      <c r="K21" s="47"/>
    </row>
    <row r="22" spans="1:11" s="38" customFormat="1" ht="5.25" customHeight="1">
      <c r="A22" s="39">
        <f>A21</f>
        <v>11</v>
      </c>
      <c r="B22" s="40"/>
      <c r="C22" s="41"/>
      <c r="D22" s="41"/>
      <c r="E22" s="41"/>
      <c r="F22" s="42"/>
      <c r="G22" s="43"/>
      <c r="H22" s="45"/>
      <c r="I22" s="37"/>
      <c r="K22" s="47"/>
    </row>
    <row r="23" spans="1:11" ht="12.75">
      <c r="A23" s="17">
        <f>A18</f>
        <v>11</v>
      </c>
      <c r="B23" s="18">
        <f>B18+1</f>
        <v>39518</v>
      </c>
      <c r="C23" s="19">
        <v>0.3611111111111111</v>
      </c>
      <c r="D23" s="19">
        <v>0.4236111111111111</v>
      </c>
      <c r="E23" s="19">
        <f aca="true" t="shared" si="2" ref="E23:E28">D23-C23</f>
        <v>0.0625</v>
      </c>
      <c r="F23" s="20">
        <f t="shared" si="0"/>
        <v>1.5</v>
      </c>
      <c r="G23" s="12" t="s">
        <v>73</v>
      </c>
      <c r="H23" s="16" t="s">
        <v>149</v>
      </c>
      <c r="I23" s="47">
        <f>SUM(F23:F29)</f>
        <v>7.166666666666667</v>
      </c>
      <c r="J23" s="26">
        <f>I23-K23</f>
        <v>5.666666666666667</v>
      </c>
      <c r="K23" s="47">
        <f>SUMIF($G23:$G29,$G$8,$F23:$F29)</f>
        <v>1.5</v>
      </c>
    </row>
    <row r="24" spans="1:11" ht="12.75">
      <c r="A24" s="17">
        <f t="shared" si="1"/>
        <v>11</v>
      </c>
      <c r="B24" s="18">
        <f>B23</f>
        <v>39518</v>
      </c>
      <c r="C24" s="19">
        <f>D23</f>
        <v>0.4236111111111111</v>
      </c>
      <c r="D24" s="19">
        <v>0.4618055555555556</v>
      </c>
      <c r="E24" s="19">
        <f t="shared" si="2"/>
        <v>0.038194444444444475</v>
      </c>
      <c r="F24" s="20">
        <f t="shared" si="0"/>
        <v>0.9166666666666674</v>
      </c>
      <c r="G24" s="12" t="s">
        <v>115</v>
      </c>
      <c r="H24" s="16" t="s">
        <v>13</v>
      </c>
      <c r="I24" s="37"/>
      <c r="K24" s="47"/>
    </row>
    <row r="25" spans="1:11" ht="12.75">
      <c r="A25" s="17">
        <f t="shared" si="1"/>
        <v>11</v>
      </c>
      <c r="B25" s="18">
        <f>B24</f>
        <v>39518</v>
      </c>
      <c r="C25" s="19">
        <f>D24</f>
        <v>0.4618055555555556</v>
      </c>
      <c r="D25" s="19">
        <v>0.4791666666666667</v>
      </c>
      <c r="E25" s="19">
        <f t="shared" si="2"/>
        <v>0.017361111111111105</v>
      </c>
      <c r="F25" s="20">
        <f t="shared" si="0"/>
        <v>0.4166666666666665</v>
      </c>
      <c r="G25" s="12" t="s">
        <v>115</v>
      </c>
      <c r="H25" s="16" t="s">
        <v>13</v>
      </c>
      <c r="I25" s="37"/>
      <c r="K25" s="47"/>
    </row>
    <row r="26" spans="1:11" ht="12.75">
      <c r="A26" s="17">
        <f t="shared" si="1"/>
        <v>11</v>
      </c>
      <c r="B26" s="18">
        <f>B25</f>
        <v>39518</v>
      </c>
      <c r="C26" s="19">
        <f>D25</f>
        <v>0.4791666666666667</v>
      </c>
      <c r="D26" s="19">
        <v>0.4895833333333333</v>
      </c>
      <c r="E26" s="19">
        <f t="shared" si="2"/>
        <v>0.01041666666666663</v>
      </c>
      <c r="F26" s="20">
        <f t="shared" si="0"/>
        <v>0.2499999999999991</v>
      </c>
      <c r="G26" s="12" t="s">
        <v>80</v>
      </c>
      <c r="H26" s="16" t="s">
        <v>19</v>
      </c>
      <c r="I26" s="37"/>
      <c r="K26" s="47"/>
    </row>
    <row r="27" spans="1:11" ht="12.75">
      <c r="A27" s="17">
        <f t="shared" si="1"/>
        <v>11</v>
      </c>
      <c r="B27" s="18">
        <f>B26</f>
        <v>39518</v>
      </c>
      <c r="C27" s="19">
        <f>D26</f>
        <v>0.4895833333333333</v>
      </c>
      <c r="D27" s="19">
        <v>0.625</v>
      </c>
      <c r="E27" s="19">
        <f t="shared" si="2"/>
        <v>0.13541666666666669</v>
      </c>
      <c r="F27" s="20">
        <f t="shared" si="0"/>
        <v>3.2500000000000004</v>
      </c>
      <c r="G27" s="12" t="s">
        <v>115</v>
      </c>
      <c r="H27" s="16" t="s">
        <v>13</v>
      </c>
      <c r="I27" s="37"/>
      <c r="K27" s="47"/>
    </row>
    <row r="28" spans="1:11" ht="12.75">
      <c r="A28" s="17">
        <f t="shared" si="1"/>
        <v>11</v>
      </c>
      <c r="B28" s="18">
        <f>B27</f>
        <v>39518</v>
      </c>
      <c r="C28" s="19">
        <f>D27</f>
        <v>0.625</v>
      </c>
      <c r="D28" s="19">
        <v>0.6597222222222222</v>
      </c>
      <c r="E28" s="19">
        <f t="shared" si="2"/>
        <v>0.03472222222222221</v>
      </c>
      <c r="F28" s="20">
        <f t="shared" si="0"/>
        <v>0.833333333333333</v>
      </c>
      <c r="G28" s="12" t="s">
        <v>115</v>
      </c>
      <c r="H28" s="16" t="s">
        <v>13</v>
      </c>
      <c r="I28" s="37"/>
      <c r="K28" s="47"/>
    </row>
    <row r="29" spans="1:11" s="38" customFormat="1" ht="4.5" customHeight="1">
      <c r="A29" s="39">
        <f t="shared" si="1"/>
        <v>11</v>
      </c>
      <c r="B29" s="40"/>
      <c r="C29" s="41"/>
      <c r="D29" s="41"/>
      <c r="E29" s="41"/>
      <c r="F29" s="42"/>
      <c r="G29" s="43"/>
      <c r="H29" s="45"/>
      <c r="I29" s="37"/>
      <c r="K29" s="47"/>
    </row>
    <row r="30" spans="1:11" ht="12.75">
      <c r="A30" s="17">
        <f>A23</f>
        <v>11</v>
      </c>
      <c r="B30" s="18">
        <f>B23+1</f>
        <v>39519</v>
      </c>
      <c r="C30" s="19">
        <v>0.3263888888888889</v>
      </c>
      <c r="D30" s="19">
        <v>0.4444444444444444</v>
      </c>
      <c r="E30" s="19">
        <f aca="true" t="shared" si="3" ref="E30:E35">D30-C30</f>
        <v>0.11805555555555552</v>
      </c>
      <c r="F30" s="20">
        <f t="shared" si="0"/>
        <v>2.8333333333333326</v>
      </c>
      <c r="G30" s="12" t="s">
        <v>116</v>
      </c>
      <c r="H30" s="16" t="s">
        <v>15</v>
      </c>
      <c r="I30" s="47">
        <f>SUM(F30:F36)</f>
        <v>6.166666666666668</v>
      </c>
      <c r="J30" s="26">
        <f>I30-K30</f>
        <v>6.166666666666668</v>
      </c>
      <c r="K30" s="47">
        <f>SUMIF($G30:$G36,$G$8,$F30:$F36)</f>
        <v>0</v>
      </c>
    </row>
    <row r="31" spans="1:11" ht="12.75">
      <c r="A31" s="17">
        <f t="shared" si="1"/>
        <v>11</v>
      </c>
      <c r="B31" s="18">
        <f>B30</f>
        <v>39519</v>
      </c>
      <c r="C31" s="19">
        <f>D30</f>
        <v>0.4444444444444444</v>
      </c>
      <c r="D31" s="19">
        <v>0.46527777777777773</v>
      </c>
      <c r="E31" s="19">
        <f t="shared" si="3"/>
        <v>0.020833333333333315</v>
      </c>
      <c r="F31" s="20">
        <f t="shared" si="0"/>
        <v>0.49999999999999956</v>
      </c>
      <c r="G31" s="12" t="s">
        <v>116</v>
      </c>
      <c r="H31" s="16" t="s">
        <v>15</v>
      </c>
      <c r="I31" s="37"/>
      <c r="K31" s="47"/>
    </row>
    <row r="32" spans="1:11" ht="12.75">
      <c r="A32" s="17">
        <f t="shared" si="1"/>
        <v>11</v>
      </c>
      <c r="B32" s="18">
        <f>B31</f>
        <v>39519</v>
      </c>
      <c r="C32" s="19">
        <f>D31</f>
        <v>0.46527777777777773</v>
      </c>
      <c r="D32" s="19">
        <v>0.513888888888889</v>
      </c>
      <c r="E32" s="19">
        <f t="shared" si="3"/>
        <v>0.048611111111111216</v>
      </c>
      <c r="F32" s="20">
        <f t="shared" si="0"/>
        <v>1.1666666666666692</v>
      </c>
      <c r="G32" s="12" t="s">
        <v>116</v>
      </c>
      <c r="H32" s="16" t="s">
        <v>15</v>
      </c>
      <c r="I32" s="37"/>
      <c r="K32" s="47"/>
    </row>
    <row r="33" spans="1:11" ht="12.75">
      <c r="A33" s="17">
        <f t="shared" si="1"/>
        <v>11</v>
      </c>
      <c r="B33" s="18">
        <f>B32</f>
        <v>39519</v>
      </c>
      <c r="C33" s="19">
        <f>D32</f>
        <v>0.513888888888889</v>
      </c>
      <c r="D33" s="19">
        <v>0.53125</v>
      </c>
      <c r="E33" s="19">
        <f t="shared" si="3"/>
        <v>0.01736111111111105</v>
      </c>
      <c r="F33" s="20">
        <f t="shared" si="0"/>
        <v>0.4166666666666652</v>
      </c>
      <c r="G33" s="12" t="s">
        <v>116</v>
      </c>
      <c r="H33" s="16" t="s">
        <v>15</v>
      </c>
      <c r="I33" s="37"/>
      <c r="K33" s="47"/>
    </row>
    <row r="34" spans="1:11" ht="12.75">
      <c r="A34" s="17">
        <f t="shared" si="1"/>
        <v>11</v>
      </c>
      <c r="B34" s="18">
        <f>B33</f>
        <v>39519</v>
      </c>
      <c r="C34" s="19">
        <f>D33</f>
        <v>0.53125</v>
      </c>
      <c r="D34" s="19">
        <v>0.5625</v>
      </c>
      <c r="E34" s="19">
        <f t="shared" si="3"/>
        <v>0.03125</v>
      </c>
      <c r="F34" s="20">
        <f t="shared" si="0"/>
        <v>0.75</v>
      </c>
      <c r="G34" s="12" t="s">
        <v>116</v>
      </c>
      <c r="H34" s="16" t="s">
        <v>15</v>
      </c>
      <c r="I34" s="37"/>
      <c r="K34" s="47"/>
    </row>
    <row r="35" spans="1:11" ht="12.75">
      <c r="A35" s="17">
        <f t="shared" si="1"/>
        <v>11</v>
      </c>
      <c r="B35" s="18">
        <f>B34</f>
        <v>39519</v>
      </c>
      <c r="C35" s="19">
        <f>D34</f>
        <v>0.5625</v>
      </c>
      <c r="D35" s="19">
        <v>0.5833333333333334</v>
      </c>
      <c r="E35" s="19">
        <f t="shared" si="3"/>
        <v>0.02083333333333337</v>
      </c>
      <c r="F35" s="20">
        <f t="shared" si="0"/>
        <v>0.5000000000000009</v>
      </c>
      <c r="G35" s="12" t="s">
        <v>116</v>
      </c>
      <c r="H35" s="16" t="s">
        <v>15</v>
      </c>
      <c r="I35" s="37"/>
      <c r="K35" s="47"/>
    </row>
    <row r="36" spans="1:11" s="38" customFormat="1" ht="4.5" customHeight="1">
      <c r="A36" s="39">
        <f t="shared" si="1"/>
        <v>11</v>
      </c>
      <c r="B36" s="40"/>
      <c r="C36" s="41"/>
      <c r="D36" s="41"/>
      <c r="E36" s="41"/>
      <c r="F36" s="42"/>
      <c r="G36" s="43"/>
      <c r="H36" s="45"/>
      <c r="I36" s="46"/>
      <c r="K36" s="47"/>
    </row>
    <row r="37" spans="1:11" ht="12.75">
      <c r="A37" s="17">
        <f>A30</f>
        <v>11</v>
      </c>
      <c r="B37" s="18">
        <f>B30+1</f>
        <v>39520</v>
      </c>
      <c r="C37" s="19">
        <v>0.40277777777777773</v>
      </c>
      <c r="D37" s="19">
        <v>0.4270833333333333</v>
      </c>
      <c r="E37" s="19">
        <f>D37-C37</f>
        <v>0.02430555555555558</v>
      </c>
      <c r="F37" s="20">
        <f t="shared" si="0"/>
        <v>0.5833333333333339</v>
      </c>
      <c r="G37" s="12" t="s">
        <v>117</v>
      </c>
      <c r="H37" s="16" t="s">
        <v>16</v>
      </c>
      <c r="I37" s="47">
        <f>SUM(F37:F42)</f>
        <v>10.500000000000004</v>
      </c>
      <c r="J37" s="26">
        <f>I37-K37</f>
        <v>10.500000000000004</v>
      </c>
      <c r="K37" s="47">
        <f>SUMIF($G37:$G42,$G$8,$F37:$F42)</f>
        <v>0</v>
      </c>
    </row>
    <row r="38" spans="1:11" ht="12.75">
      <c r="A38" s="17">
        <f t="shared" si="1"/>
        <v>11</v>
      </c>
      <c r="B38" s="18">
        <f>B37</f>
        <v>39520</v>
      </c>
      <c r="C38" s="19">
        <f>D37</f>
        <v>0.4270833333333333</v>
      </c>
      <c r="D38" s="19">
        <v>0.4479166666666667</v>
      </c>
      <c r="E38" s="19">
        <f>D38-C38</f>
        <v>0.02083333333333337</v>
      </c>
      <c r="F38" s="20">
        <f t="shared" si="0"/>
        <v>0.5000000000000009</v>
      </c>
      <c r="G38" s="12" t="s">
        <v>117</v>
      </c>
      <c r="H38" s="16" t="s">
        <v>16</v>
      </c>
      <c r="I38" s="37"/>
      <c r="K38" s="47"/>
    </row>
    <row r="39" spans="1:11" ht="12.75">
      <c r="A39" s="17">
        <f t="shared" si="1"/>
        <v>11</v>
      </c>
      <c r="B39" s="18">
        <f>B38</f>
        <v>39520</v>
      </c>
      <c r="C39" s="19">
        <f>D38</f>
        <v>0.4479166666666667</v>
      </c>
      <c r="D39" s="19">
        <v>0.7708333333333334</v>
      </c>
      <c r="E39" s="19">
        <f>D39-C39</f>
        <v>0.3229166666666667</v>
      </c>
      <c r="F39" s="20">
        <f t="shared" si="0"/>
        <v>7.75</v>
      </c>
      <c r="G39" s="12" t="s">
        <v>117</v>
      </c>
      <c r="H39" s="16" t="s">
        <v>16</v>
      </c>
      <c r="I39" s="37"/>
      <c r="K39" s="47"/>
    </row>
    <row r="40" spans="1:11" ht="12.75">
      <c r="A40" s="17">
        <f t="shared" si="1"/>
        <v>11</v>
      </c>
      <c r="B40" s="18">
        <f>B39</f>
        <v>39520</v>
      </c>
      <c r="C40" s="19">
        <f>D39</f>
        <v>0.7708333333333334</v>
      </c>
      <c r="D40" s="19">
        <v>0.8125</v>
      </c>
      <c r="E40" s="19">
        <f>D40-C40</f>
        <v>0.04166666666666663</v>
      </c>
      <c r="F40" s="20">
        <f t="shared" si="0"/>
        <v>0.9999999999999991</v>
      </c>
      <c r="G40" s="12" t="s">
        <v>117</v>
      </c>
      <c r="H40" s="16" t="s">
        <v>16</v>
      </c>
      <c r="I40" s="37"/>
      <c r="K40" s="47"/>
    </row>
    <row r="41" spans="1:11" ht="12.75">
      <c r="A41" s="17">
        <f t="shared" si="1"/>
        <v>11</v>
      </c>
      <c r="B41" s="18">
        <f>B40</f>
        <v>39520</v>
      </c>
      <c r="C41" s="19">
        <f>D40</f>
        <v>0.8125</v>
      </c>
      <c r="D41" s="19">
        <v>0.8402777777777778</v>
      </c>
      <c r="E41" s="19">
        <f>D41-C41</f>
        <v>0.02777777777777779</v>
      </c>
      <c r="F41" s="20">
        <f t="shared" si="0"/>
        <v>0.666666666666667</v>
      </c>
      <c r="G41" s="12" t="s">
        <v>117</v>
      </c>
      <c r="H41" s="16" t="s">
        <v>16</v>
      </c>
      <c r="I41" s="37"/>
      <c r="K41" s="47"/>
    </row>
    <row r="42" spans="1:11" s="38" customFormat="1" ht="6" customHeight="1">
      <c r="A42" s="39">
        <f t="shared" si="1"/>
        <v>11</v>
      </c>
      <c r="B42" s="40"/>
      <c r="C42" s="41"/>
      <c r="D42" s="41"/>
      <c r="E42" s="41"/>
      <c r="F42" s="42"/>
      <c r="G42" s="43"/>
      <c r="H42" s="44"/>
      <c r="I42" s="37"/>
      <c r="K42" s="47"/>
    </row>
    <row r="43" spans="1:11" ht="12.75">
      <c r="A43" s="17">
        <f>A37</f>
        <v>11</v>
      </c>
      <c r="B43" s="18">
        <f>B37+1</f>
        <v>39521</v>
      </c>
      <c r="C43" s="19">
        <v>0.28125</v>
      </c>
      <c r="D43" s="19">
        <v>0.3125</v>
      </c>
      <c r="E43" s="19">
        <f aca="true" t="shared" si="4" ref="E43:E48">D43-C43</f>
        <v>0.03125</v>
      </c>
      <c r="F43" s="20">
        <f t="shared" si="0"/>
        <v>0.75</v>
      </c>
      <c r="G43" s="12" t="s">
        <v>117</v>
      </c>
      <c r="H43" s="16" t="s">
        <v>16</v>
      </c>
      <c r="I43" s="47">
        <f>SUM(F43:F49)</f>
        <v>14.333333333333334</v>
      </c>
      <c r="J43" s="26">
        <f>I43-K43</f>
        <v>12.999999999999998</v>
      </c>
      <c r="K43" s="47">
        <f>SUMIF($G43:$G50,$G$8,$F43:$F50)</f>
        <v>1.3333333333333353</v>
      </c>
    </row>
    <row r="44" spans="1:11" ht="12.75">
      <c r="A44" s="17">
        <f t="shared" si="1"/>
        <v>11</v>
      </c>
      <c r="B44" s="18">
        <f t="shared" si="1"/>
        <v>39521</v>
      </c>
      <c r="C44" s="19">
        <f aca="true" t="shared" si="5" ref="C44:C49">D43</f>
        <v>0.3125</v>
      </c>
      <c r="D44" s="19">
        <v>0.46527777777777773</v>
      </c>
      <c r="E44" s="19">
        <f t="shared" si="4"/>
        <v>0.15277777777777773</v>
      </c>
      <c r="F44" s="20">
        <f t="shared" si="0"/>
        <v>3.6666666666666656</v>
      </c>
      <c r="G44" s="12" t="s">
        <v>117</v>
      </c>
      <c r="H44" s="16" t="s">
        <v>16</v>
      </c>
      <c r="I44" s="37"/>
      <c r="K44" s="47"/>
    </row>
    <row r="45" spans="1:11" ht="12.75">
      <c r="A45" s="17">
        <f t="shared" si="1"/>
        <v>11</v>
      </c>
      <c r="B45" s="18">
        <f t="shared" si="1"/>
        <v>39521</v>
      </c>
      <c r="C45" s="19">
        <f t="shared" si="5"/>
        <v>0.46527777777777773</v>
      </c>
      <c r="D45" s="19">
        <v>0.5208333333333334</v>
      </c>
      <c r="E45" s="19">
        <f t="shared" si="4"/>
        <v>0.055555555555555636</v>
      </c>
      <c r="F45" s="20">
        <f t="shared" si="0"/>
        <v>1.3333333333333353</v>
      </c>
      <c r="G45" s="12" t="s">
        <v>73</v>
      </c>
      <c r="H45" s="16" t="s">
        <v>132</v>
      </c>
      <c r="I45" s="37"/>
      <c r="K45" s="47"/>
    </row>
    <row r="46" spans="1:11" ht="12.75">
      <c r="A46" s="17">
        <f t="shared" si="1"/>
        <v>11</v>
      </c>
      <c r="B46" s="18">
        <f t="shared" si="1"/>
        <v>39521</v>
      </c>
      <c r="C46" s="19">
        <f t="shared" si="5"/>
        <v>0.5208333333333334</v>
      </c>
      <c r="D46" s="19">
        <v>0.53125</v>
      </c>
      <c r="E46" s="19">
        <f t="shared" si="4"/>
        <v>0.01041666666666663</v>
      </c>
      <c r="F46" s="20">
        <f t="shared" si="0"/>
        <v>0.2499999999999991</v>
      </c>
      <c r="G46" s="12" t="s">
        <v>118</v>
      </c>
      <c r="H46" s="16" t="s">
        <v>17</v>
      </c>
      <c r="I46" s="37"/>
      <c r="K46" s="47"/>
    </row>
    <row r="47" spans="1:11" ht="12.75">
      <c r="A47" s="17">
        <f t="shared" si="1"/>
        <v>11</v>
      </c>
      <c r="B47" s="18">
        <f t="shared" si="1"/>
        <v>39521</v>
      </c>
      <c r="C47" s="19">
        <f t="shared" si="5"/>
        <v>0.53125</v>
      </c>
      <c r="D47" s="19">
        <v>0.7708333333333334</v>
      </c>
      <c r="E47" s="19">
        <f t="shared" si="4"/>
        <v>0.23958333333333337</v>
      </c>
      <c r="F47" s="20">
        <f t="shared" si="0"/>
        <v>5.750000000000001</v>
      </c>
      <c r="G47" s="12" t="s">
        <v>118</v>
      </c>
      <c r="H47" s="16" t="s">
        <v>17</v>
      </c>
      <c r="I47" s="37"/>
      <c r="K47" s="47"/>
    </row>
    <row r="48" spans="1:11" ht="12.75">
      <c r="A48" s="17">
        <f t="shared" si="1"/>
        <v>11</v>
      </c>
      <c r="B48" s="18">
        <f t="shared" si="1"/>
        <v>39521</v>
      </c>
      <c r="C48" s="19">
        <f t="shared" si="5"/>
        <v>0.7708333333333334</v>
      </c>
      <c r="D48" s="19">
        <v>0.8333333333333334</v>
      </c>
      <c r="E48" s="19">
        <f t="shared" si="4"/>
        <v>0.0625</v>
      </c>
      <c r="F48" s="20">
        <f t="shared" si="0"/>
        <v>1.5</v>
      </c>
      <c r="G48" s="12" t="s">
        <v>118</v>
      </c>
      <c r="H48" s="16" t="s">
        <v>17</v>
      </c>
      <c r="I48" s="37"/>
      <c r="K48" s="47"/>
    </row>
    <row r="49" spans="1:11" ht="12.75">
      <c r="A49" s="17">
        <f t="shared" si="1"/>
        <v>11</v>
      </c>
      <c r="B49" s="18">
        <f t="shared" si="1"/>
        <v>39521</v>
      </c>
      <c r="C49" s="19">
        <f t="shared" si="5"/>
        <v>0.8333333333333334</v>
      </c>
      <c r="D49" s="19">
        <v>0.8784722222222222</v>
      </c>
      <c r="E49" s="19">
        <f>D49-C49</f>
        <v>0.04513888888888884</v>
      </c>
      <c r="F49" s="20">
        <f t="shared" si="0"/>
        <v>1.0833333333333321</v>
      </c>
      <c r="G49" s="12" t="s">
        <v>115</v>
      </c>
      <c r="H49" s="16" t="s">
        <v>30</v>
      </c>
      <c r="I49" s="37"/>
      <c r="K49" s="47"/>
    </row>
    <row r="50" spans="1:9" s="38" customFormat="1" ht="5.25" customHeight="1">
      <c r="A50" s="37">
        <f t="shared" si="1"/>
        <v>11</v>
      </c>
      <c r="B50" s="37"/>
      <c r="C50" s="37"/>
      <c r="D50" s="37"/>
      <c r="E50" s="37"/>
      <c r="F50" s="37"/>
      <c r="G50" s="37"/>
      <c r="H50" s="37"/>
      <c r="I50" s="37"/>
    </row>
  </sheetData>
  <printOptions gridLines="1"/>
  <pageMargins left="0.75" right="0.18" top="1" bottom="1" header="0.5" footer="0.5"/>
  <pageSetup fitToHeight="1" fitToWidth="1" horizontalDpi="600" verticalDpi="600" orientation="portrait" scale="70" r:id="rId1"/>
</worksheet>
</file>

<file path=xl/worksheets/sheet14.xml><?xml version="1.0" encoding="utf-8"?>
<worksheet xmlns="http://schemas.openxmlformats.org/spreadsheetml/2006/main" xmlns:r="http://schemas.openxmlformats.org/officeDocument/2006/relationships">
  <dimension ref="A1:S50"/>
  <sheetViews>
    <sheetView zoomScale="85" zoomScaleNormal="85" workbookViewId="0" topLeftCell="A1">
      <selection activeCell="F8" sqref="F8"/>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Wk09!E2</f>
        <v>Comments describing Project_A</v>
      </c>
      <c r="F2" s="20">
        <f>SUMIF($G$12:$G$50,$G2,$F$12:$F$50)</f>
        <v>11.833333333333336</v>
      </c>
      <c r="G2" s="12" t="str">
        <f>Wk09!G2</f>
        <v>Project_A</v>
      </c>
      <c r="H2" s="16"/>
      <c r="I2" s="37"/>
    </row>
    <row r="3" spans="1:9" ht="12.75">
      <c r="A3" s="17"/>
      <c r="B3" s="18"/>
      <c r="C3" s="19"/>
      <c r="D3" s="19"/>
      <c r="E3" s="28" t="str">
        <f>Wk09!E3</f>
        <v>Comments describing Project_B</v>
      </c>
      <c r="F3" s="20">
        <f>SUMIF($G$12:$G$50,$G3,$F$12:$F$50)</f>
        <v>6.166666666666668</v>
      </c>
      <c r="G3" s="12" t="str">
        <f>Wk09!G3</f>
        <v>Project_B</v>
      </c>
      <c r="H3" s="16"/>
      <c r="I3" s="37"/>
    </row>
    <row r="4" spans="1:9" ht="12.75">
      <c r="A4" s="17"/>
      <c r="B4" s="18"/>
      <c r="C4" s="19"/>
      <c r="D4" s="19"/>
      <c r="E4" s="28" t="str">
        <f>Wk09!E4</f>
        <v>Comments describing Project_C</v>
      </c>
      <c r="F4" s="20">
        <f>SUMIF($G$12:$G$50,$G4,$F$12:$F$50)</f>
        <v>14.91666666666667</v>
      </c>
      <c r="G4" s="12" t="str">
        <f>Wk09!G4</f>
        <v>Project_C</v>
      </c>
      <c r="H4" s="16"/>
      <c r="I4" s="37"/>
    </row>
    <row r="5" spans="1:9" ht="12.75">
      <c r="A5" s="17"/>
      <c r="B5" s="18"/>
      <c r="C5" s="19"/>
      <c r="D5" s="19"/>
      <c r="E5" s="28" t="str">
        <f>Wk09!E5</f>
        <v>Comments describing Project_D</v>
      </c>
      <c r="F5" s="20">
        <f>SUMIF($G$12:$G$50,$G5,$F$12:$F$50)</f>
        <v>7.5</v>
      </c>
      <c r="G5" s="12" t="str">
        <f>Wk09!G5</f>
        <v>Project_D</v>
      </c>
      <c r="H5" s="16"/>
      <c r="I5" s="37"/>
    </row>
    <row r="6" spans="1:9" ht="12.75">
      <c r="A6" s="17"/>
      <c r="B6" s="18"/>
      <c r="C6" s="19"/>
      <c r="D6" s="19"/>
      <c r="E6" s="28" t="str">
        <f>Wk09!E6</f>
        <v>Administrative Tasks</v>
      </c>
      <c r="F6" s="20">
        <f>SUMIF($G$12:$G$50,$G6,$F$12:$F$50)</f>
        <v>2.9166666666666643</v>
      </c>
      <c r="G6" s="12" t="str">
        <f>Wk09!G6</f>
        <v>Admin</v>
      </c>
      <c r="H6" s="16"/>
      <c r="I6" s="37"/>
    </row>
    <row r="7" spans="1:9" ht="12.75">
      <c r="A7" s="17"/>
      <c r="B7" s="18"/>
      <c r="C7" s="19"/>
      <c r="D7" s="19"/>
      <c r="E7" s="83" t="str">
        <f>Wk09!E7</f>
        <v>sub-Total</v>
      </c>
      <c r="F7" s="84">
        <f>SUM(F2:F6)</f>
        <v>43.333333333333336</v>
      </c>
      <c r="G7" s="85" t="str">
        <f>Wk09!G7</f>
        <v>Billable</v>
      </c>
      <c r="H7" s="16"/>
      <c r="I7" s="37"/>
    </row>
    <row r="8" spans="1:9" ht="12.75">
      <c r="A8" s="17"/>
      <c r="B8" s="18"/>
      <c r="C8" s="19"/>
      <c r="D8" s="19"/>
      <c r="E8" s="28" t="str">
        <f>Wk09!E8</f>
        <v>Time not to be Billed to the Client</v>
      </c>
      <c r="F8" s="20">
        <f>SUMIF($G$12:$G$50,$G8,$F$12:$F$50)</f>
        <v>2.8333333333333353</v>
      </c>
      <c r="G8" s="12" t="str">
        <f>Wk09!G8</f>
        <v>non-Billable</v>
      </c>
      <c r="H8" s="16"/>
      <c r="I8" s="37"/>
    </row>
    <row r="9" spans="1:11" ht="12.75">
      <c r="A9" s="17"/>
      <c r="B9" s="18"/>
      <c r="C9" s="19"/>
      <c r="D9" s="13"/>
      <c r="E9" s="27" t="s">
        <v>79</v>
      </c>
      <c r="F9" s="21">
        <f>SUM(F7:F8)</f>
        <v>46.16666666666667</v>
      </c>
      <c r="G9" s="15" t="s">
        <v>77</v>
      </c>
      <c r="H9" s="16"/>
      <c r="I9" s="80" t="s">
        <v>77</v>
      </c>
      <c r="J9" s="1" t="s">
        <v>89</v>
      </c>
      <c r="K9" s="78" t="s">
        <v>86</v>
      </c>
    </row>
    <row r="10" spans="1:11" ht="12.75">
      <c r="A10" s="12"/>
      <c r="B10" s="13"/>
      <c r="C10" s="13"/>
      <c r="H10" s="16"/>
      <c r="I10" s="47">
        <f>SUM(I12:I50)</f>
        <v>46.16666666666667</v>
      </c>
      <c r="J10" s="26">
        <f>SUM(J12:J50)</f>
        <v>43.333333333333336</v>
      </c>
      <c r="K10" s="79">
        <f>SUM(K12:K50)</f>
        <v>2.8333333333333353</v>
      </c>
    </row>
    <row r="11" spans="1:9" ht="25.5">
      <c r="A11" s="22" t="s">
        <v>72</v>
      </c>
      <c r="B11" s="23" t="s">
        <v>69</v>
      </c>
      <c r="C11" s="24" t="s">
        <v>24</v>
      </c>
      <c r="D11" s="24" t="s">
        <v>25</v>
      </c>
      <c r="E11" s="24" t="s">
        <v>74</v>
      </c>
      <c r="F11" s="24" t="s">
        <v>75</v>
      </c>
      <c r="G11" s="22" t="s">
        <v>71</v>
      </c>
      <c r="H11" s="25" t="s">
        <v>70</v>
      </c>
      <c r="I11" s="81"/>
    </row>
    <row r="12" spans="1:11" ht="12.75">
      <c r="A12" s="17">
        <f>Wk09!$A$12+1</f>
        <v>10</v>
      </c>
      <c r="B12" s="18">
        <f>Wk09!$B$12+7</f>
        <v>39508</v>
      </c>
      <c r="C12" s="19"/>
      <c r="D12" s="19"/>
      <c r="E12" s="19">
        <f>D12-C12</f>
        <v>0</v>
      </c>
      <c r="F12" s="20">
        <f>E12*24</f>
        <v>0</v>
      </c>
      <c r="G12" s="12"/>
      <c r="H12" s="16"/>
      <c r="I12" s="47">
        <f>SUM(F12:F14)</f>
        <v>0</v>
      </c>
      <c r="J12" s="26">
        <f>I12-K12</f>
        <v>0</v>
      </c>
      <c r="K12" s="47">
        <f>SUMIF($G12:$G14,$G$8,$F12:$F14)</f>
        <v>0</v>
      </c>
    </row>
    <row r="13" spans="1:11" ht="12.75">
      <c r="A13" s="17">
        <f>A12</f>
        <v>10</v>
      </c>
      <c r="B13" s="18">
        <f>B12</f>
        <v>39508</v>
      </c>
      <c r="C13" s="19">
        <f>D12</f>
        <v>0</v>
      </c>
      <c r="D13" s="19"/>
      <c r="E13" s="19">
        <f>D13-C13</f>
        <v>0</v>
      </c>
      <c r="F13" s="20">
        <f>E13*24</f>
        <v>0</v>
      </c>
      <c r="G13" s="12"/>
      <c r="H13" s="16"/>
      <c r="I13" s="37"/>
      <c r="K13" s="47"/>
    </row>
    <row r="14" spans="1:11" s="38" customFormat="1" ht="4.5" customHeight="1">
      <c r="A14" s="39">
        <f>A12</f>
        <v>10</v>
      </c>
      <c r="B14" s="40"/>
      <c r="C14" s="41"/>
      <c r="D14" s="41"/>
      <c r="E14" s="41"/>
      <c r="F14" s="42"/>
      <c r="G14" s="43"/>
      <c r="H14" s="45"/>
      <c r="I14" s="37"/>
      <c r="K14" s="47"/>
    </row>
    <row r="15" spans="1:11" ht="12.75">
      <c r="A15" s="17">
        <f>A12</f>
        <v>10</v>
      </c>
      <c r="B15" s="18">
        <f>B12+1</f>
        <v>39509</v>
      </c>
      <c r="C15" s="19"/>
      <c r="D15" s="19"/>
      <c r="E15" s="19">
        <f>D15-C15</f>
        <v>0</v>
      </c>
      <c r="F15" s="20">
        <f>E15*24</f>
        <v>0</v>
      </c>
      <c r="G15" s="12"/>
      <c r="H15" s="16"/>
      <c r="I15" s="47">
        <f>SUM(F15:F17)</f>
        <v>0</v>
      </c>
      <c r="J15" s="26">
        <f>I15-K15</f>
        <v>0</v>
      </c>
      <c r="K15" s="47">
        <f>SUMIF($G15:$G17,$G$8,$F15:$F17)</f>
        <v>0</v>
      </c>
    </row>
    <row r="16" spans="1:11" ht="12.75">
      <c r="A16" s="17">
        <f>A15</f>
        <v>10</v>
      </c>
      <c r="B16" s="18">
        <f>B15</f>
        <v>39509</v>
      </c>
      <c r="C16" s="19">
        <f>D15</f>
        <v>0</v>
      </c>
      <c r="D16" s="19"/>
      <c r="E16" s="19">
        <f>D16-C16</f>
        <v>0</v>
      </c>
      <c r="F16" s="20">
        <f aca="true" t="shared" si="0" ref="F16:F49">E16*24</f>
        <v>0</v>
      </c>
      <c r="G16" s="12"/>
      <c r="H16" s="16"/>
      <c r="I16" s="37"/>
      <c r="K16" s="47"/>
    </row>
    <row r="17" spans="1:11" s="38" customFormat="1" ht="4.5" customHeight="1">
      <c r="A17" s="39">
        <f>A15</f>
        <v>10</v>
      </c>
      <c r="B17" s="40"/>
      <c r="C17" s="41"/>
      <c r="D17" s="41"/>
      <c r="E17" s="41"/>
      <c r="F17" s="42"/>
      <c r="G17" s="43"/>
      <c r="H17" s="45"/>
      <c r="I17" s="37"/>
      <c r="K17" s="47"/>
    </row>
    <row r="18" spans="1:11" ht="12.75">
      <c r="A18" s="17">
        <f>A15</f>
        <v>10</v>
      </c>
      <c r="B18" s="18">
        <f>B15+1</f>
        <v>39510</v>
      </c>
      <c r="C18" s="19">
        <v>0.375</v>
      </c>
      <c r="D18" s="19">
        <v>0.5208333333333334</v>
      </c>
      <c r="E18" s="19">
        <f>D18-C18</f>
        <v>0.14583333333333337</v>
      </c>
      <c r="F18" s="20">
        <f t="shared" si="0"/>
        <v>3.500000000000001</v>
      </c>
      <c r="G18" s="12" t="s">
        <v>115</v>
      </c>
      <c r="H18" s="16" t="s">
        <v>13</v>
      </c>
      <c r="I18" s="47">
        <f>SUM(F18:F22)</f>
        <v>8</v>
      </c>
      <c r="J18" s="26">
        <f>I18-K18</f>
        <v>8</v>
      </c>
      <c r="K18" s="47">
        <f>SUMIF($G18:$G22,$G$8,$F18:$F22)</f>
        <v>0</v>
      </c>
    </row>
    <row r="19" spans="1:11" ht="12.75">
      <c r="A19" s="17">
        <f aca="true" t="shared" si="1" ref="A19:B50">A18</f>
        <v>10</v>
      </c>
      <c r="B19" s="18">
        <f>B18</f>
        <v>39510</v>
      </c>
      <c r="C19" s="19">
        <f>D18</f>
        <v>0.5208333333333334</v>
      </c>
      <c r="D19" s="19">
        <v>0.6319444444444444</v>
      </c>
      <c r="E19" s="19">
        <f>D19-C19</f>
        <v>0.11111111111111105</v>
      </c>
      <c r="F19" s="20">
        <f t="shared" si="0"/>
        <v>2.666666666666665</v>
      </c>
      <c r="G19" s="12" t="s">
        <v>80</v>
      </c>
      <c r="H19" s="16" t="s">
        <v>18</v>
      </c>
      <c r="I19" s="37"/>
      <c r="K19" s="47"/>
    </row>
    <row r="20" spans="1:11" ht="12.75">
      <c r="A20" s="17">
        <f t="shared" si="1"/>
        <v>10</v>
      </c>
      <c r="B20" s="18">
        <f>B19</f>
        <v>39510</v>
      </c>
      <c r="C20" s="19">
        <f>D19</f>
        <v>0.6319444444444444</v>
      </c>
      <c r="D20" s="19">
        <v>0.6458333333333334</v>
      </c>
      <c r="E20" s="19">
        <f>D20-C20</f>
        <v>0.01388888888888895</v>
      </c>
      <c r="F20" s="20">
        <f t="shared" si="0"/>
        <v>0.3333333333333348</v>
      </c>
      <c r="G20" s="12" t="s">
        <v>115</v>
      </c>
      <c r="H20" s="16" t="s">
        <v>13</v>
      </c>
      <c r="I20" s="37"/>
      <c r="K20" s="47"/>
    </row>
    <row r="21" spans="1:11" ht="12.75">
      <c r="A21" s="17">
        <f t="shared" si="1"/>
        <v>10</v>
      </c>
      <c r="B21" s="18">
        <f>B20</f>
        <v>39510</v>
      </c>
      <c r="C21" s="19">
        <f>D20</f>
        <v>0.6458333333333334</v>
      </c>
      <c r="D21" s="19">
        <v>0.7083333333333334</v>
      </c>
      <c r="E21" s="19">
        <f>D21-C21</f>
        <v>0.0625</v>
      </c>
      <c r="F21" s="20">
        <f t="shared" si="0"/>
        <v>1.5</v>
      </c>
      <c r="G21" s="12" t="s">
        <v>115</v>
      </c>
      <c r="H21" s="16" t="s">
        <v>13</v>
      </c>
      <c r="I21" s="37"/>
      <c r="K21" s="47"/>
    </row>
    <row r="22" spans="1:11" s="38" customFormat="1" ht="5.25" customHeight="1">
      <c r="A22" s="39">
        <f>A21</f>
        <v>10</v>
      </c>
      <c r="B22" s="40"/>
      <c r="C22" s="41"/>
      <c r="D22" s="41"/>
      <c r="E22" s="41"/>
      <c r="F22" s="42"/>
      <c r="G22" s="43"/>
      <c r="H22" s="45"/>
      <c r="I22" s="37"/>
      <c r="K22" s="47"/>
    </row>
    <row r="23" spans="1:11" ht="12.75">
      <c r="A23" s="17">
        <f>A18</f>
        <v>10</v>
      </c>
      <c r="B23" s="18">
        <f>B18+1</f>
        <v>39511</v>
      </c>
      <c r="C23" s="19">
        <v>0.3611111111111111</v>
      </c>
      <c r="D23" s="19">
        <v>0.4236111111111111</v>
      </c>
      <c r="E23" s="19">
        <f aca="true" t="shared" si="2" ref="E23:E28">D23-C23</f>
        <v>0.0625</v>
      </c>
      <c r="F23" s="20">
        <f t="shared" si="0"/>
        <v>1.5</v>
      </c>
      <c r="G23" s="12" t="s">
        <v>73</v>
      </c>
      <c r="H23" s="16" t="s">
        <v>149</v>
      </c>
      <c r="I23" s="47">
        <f>SUM(F23:F29)</f>
        <v>7.166666666666667</v>
      </c>
      <c r="J23" s="26">
        <f>I23-K23</f>
        <v>5.666666666666667</v>
      </c>
      <c r="K23" s="47">
        <f>SUMIF($G23:$G29,$G$8,$F23:$F29)</f>
        <v>1.5</v>
      </c>
    </row>
    <row r="24" spans="1:11" ht="12.75">
      <c r="A24" s="17">
        <f t="shared" si="1"/>
        <v>10</v>
      </c>
      <c r="B24" s="18">
        <f>B23</f>
        <v>39511</v>
      </c>
      <c r="C24" s="19">
        <f>D23</f>
        <v>0.4236111111111111</v>
      </c>
      <c r="D24" s="19">
        <v>0.4618055555555556</v>
      </c>
      <c r="E24" s="19">
        <f t="shared" si="2"/>
        <v>0.038194444444444475</v>
      </c>
      <c r="F24" s="20">
        <f t="shared" si="0"/>
        <v>0.9166666666666674</v>
      </c>
      <c r="G24" s="12" t="s">
        <v>115</v>
      </c>
      <c r="H24" s="16" t="s">
        <v>13</v>
      </c>
      <c r="I24" s="37"/>
      <c r="K24" s="47"/>
    </row>
    <row r="25" spans="1:11" ht="12.75">
      <c r="A25" s="17">
        <f t="shared" si="1"/>
        <v>10</v>
      </c>
      <c r="B25" s="18">
        <f>B24</f>
        <v>39511</v>
      </c>
      <c r="C25" s="19">
        <f>D24</f>
        <v>0.4618055555555556</v>
      </c>
      <c r="D25" s="19">
        <v>0.4791666666666667</v>
      </c>
      <c r="E25" s="19">
        <f t="shared" si="2"/>
        <v>0.017361111111111105</v>
      </c>
      <c r="F25" s="20">
        <f t="shared" si="0"/>
        <v>0.4166666666666665</v>
      </c>
      <c r="G25" s="12" t="s">
        <v>115</v>
      </c>
      <c r="H25" s="16" t="s">
        <v>13</v>
      </c>
      <c r="I25" s="37"/>
      <c r="K25" s="47"/>
    </row>
    <row r="26" spans="1:11" ht="12.75">
      <c r="A26" s="17">
        <f t="shared" si="1"/>
        <v>10</v>
      </c>
      <c r="B26" s="18">
        <f>B25</f>
        <v>39511</v>
      </c>
      <c r="C26" s="19">
        <f>D25</f>
        <v>0.4791666666666667</v>
      </c>
      <c r="D26" s="19">
        <v>0.4895833333333333</v>
      </c>
      <c r="E26" s="19">
        <f t="shared" si="2"/>
        <v>0.01041666666666663</v>
      </c>
      <c r="F26" s="20">
        <f t="shared" si="0"/>
        <v>0.2499999999999991</v>
      </c>
      <c r="G26" s="12" t="s">
        <v>80</v>
      </c>
      <c r="H26" s="16" t="s">
        <v>19</v>
      </c>
      <c r="I26" s="37"/>
      <c r="K26" s="47"/>
    </row>
    <row r="27" spans="1:11" ht="12.75">
      <c r="A27" s="17">
        <f t="shared" si="1"/>
        <v>10</v>
      </c>
      <c r="B27" s="18">
        <f>B26</f>
        <v>39511</v>
      </c>
      <c r="C27" s="19">
        <f>D26</f>
        <v>0.4895833333333333</v>
      </c>
      <c r="D27" s="19">
        <v>0.625</v>
      </c>
      <c r="E27" s="19">
        <f t="shared" si="2"/>
        <v>0.13541666666666669</v>
      </c>
      <c r="F27" s="20">
        <f t="shared" si="0"/>
        <v>3.2500000000000004</v>
      </c>
      <c r="G27" s="12" t="s">
        <v>115</v>
      </c>
      <c r="H27" s="16" t="s">
        <v>13</v>
      </c>
      <c r="I27" s="37"/>
      <c r="K27" s="47"/>
    </row>
    <row r="28" spans="1:11" ht="12.75">
      <c r="A28" s="17">
        <f t="shared" si="1"/>
        <v>10</v>
      </c>
      <c r="B28" s="18">
        <f>B27</f>
        <v>39511</v>
      </c>
      <c r="C28" s="19">
        <f>D27</f>
        <v>0.625</v>
      </c>
      <c r="D28" s="19">
        <v>0.6597222222222222</v>
      </c>
      <c r="E28" s="19">
        <f t="shared" si="2"/>
        <v>0.03472222222222221</v>
      </c>
      <c r="F28" s="20">
        <f t="shared" si="0"/>
        <v>0.833333333333333</v>
      </c>
      <c r="G28" s="12" t="s">
        <v>115</v>
      </c>
      <c r="H28" s="16" t="s">
        <v>13</v>
      </c>
      <c r="I28" s="37"/>
      <c r="K28" s="47"/>
    </row>
    <row r="29" spans="1:11" s="38" customFormat="1" ht="4.5" customHeight="1">
      <c r="A29" s="39">
        <f t="shared" si="1"/>
        <v>10</v>
      </c>
      <c r="B29" s="40"/>
      <c r="C29" s="41"/>
      <c r="D29" s="41"/>
      <c r="E29" s="41"/>
      <c r="F29" s="42"/>
      <c r="G29" s="43"/>
      <c r="H29" s="45"/>
      <c r="I29" s="37"/>
      <c r="K29" s="47"/>
    </row>
    <row r="30" spans="1:11" ht="12.75">
      <c r="A30" s="17">
        <f>A23</f>
        <v>10</v>
      </c>
      <c r="B30" s="18">
        <f>B23+1</f>
        <v>39512</v>
      </c>
      <c r="C30" s="19">
        <v>0.3263888888888889</v>
      </c>
      <c r="D30" s="19">
        <v>0.4444444444444444</v>
      </c>
      <c r="E30" s="19">
        <f aca="true" t="shared" si="3" ref="E30:E35">D30-C30</f>
        <v>0.11805555555555552</v>
      </c>
      <c r="F30" s="20">
        <f t="shared" si="0"/>
        <v>2.8333333333333326</v>
      </c>
      <c r="G30" s="12" t="s">
        <v>116</v>
      </c>
      <c r="H30" s="16" t="s">
        <v>15</v>
      </c>
      <c r="I30" s="47">
        <f>SUM(F30:F36)</f>
        <v>6.166666666666668</v>
      </c>
      <c r="J30" s="26">
        <f>I30-K30</f>
        <v>6.166666666666668</v>
      </c>
      <c r="K30" s="47">
        <f>SUMIF($G30:$G36,$G$8,$F30:$F36)</f>
        <v>0</v>
      </c>
    </row>
    <row r="31" spans="1:11" ht="12.75">
      <c r="A31" s="17">
        <f t="shared" si="1"/>
        <v>10</v>
      </c>
      <c r="B31" s="18">
        <f>B30</f>
        <v>39512</v>
      </c>
      <c r="C31" s="19">
        <f>D30</f>
        <v>0.4444444444444444</v>
      </c>
      <c r="D31" s="19">
        <v>0.46527777777777773</v>
      </c>
      <c r="E31" s="19">
        <f t="shared" si="3"/>
        <v>0.020833333333333315</v>
      </c>
      <c r="F31" s="20">
        <f t="shared" si="0"/>
        <v>0.49999999999999956</v>
      </c>
      <c r="G31" s="12" t="s">
        <v>116</v>
      </c>
      <c r="H31" s="16" t="s">
        <v>15</v>
      </c>
      <c r="I31" s="37"/>
      <c r="K31" s="47"/>
    </row>
    <row r="32" spans="1:11" ht="12.75">
      <c r="A32" s="17">
        <f t="shared" si="1"/>
        <v>10</v>
      </c>
      <c r="B32" s="18">
        <f>B31</f>
        <v>39512</v>
      </c>
      <c r="C32" s="19">
        <f>D31</f>
        <v>0.46527777777777773</v>
      </c>
      <c r="D32" s="19">
        <v>0.513888888888889</v>
      </c>
      <c r="E32" s="19">
        <f t="shared" si="3"/>
        <v>0.048611111111111216</v>
      </c>
      <c r="F32" s="20">
        <f t="shared" si="0"/>
        <v>1.1666666666666692</v>
      </c>
      <c r="G32" s="12" t="s">
        <v>116</v>
      </c>
      <c r="H32" s="16" t="s">
        <v>15</v>
      </c>
      <c r="I32" s="37"/>
      <c r="K32" s="47"/>
    </row>
    <row r="33" spans="1:11" ht="12.75">
      <c r="A33" s="17">
        <f t="shared" si="1"/>
        <v>10</v>
      </c>
      <c r="B33" s="18">
        <f>B32</f>
        <v>39512</v>
      </c>
      <c r="C33" s="19">
        <f>D32</f>
        <v>0.513888888888889</v>
      </c>
      <c r="D33" s="19">
        <v>0.53125</v>
      </c>
      <c r="E33" s="19">
        <f t="shared" si="3"/>
        <v>0.01736111111111105</v>
      </c>
      <c r="F33" s="20">
        <f t="shared" si="0"/>
        <v>0.4166666666666652</v>
      </c>
      <c r="G33" s="12" t="s">
        <v>116</v>
      </c>
      <c r="H33" s="16" t="s">
        <v>15</v>
      </c>
      <c r="I33" s="37"/>
      <c r="K33" s="47"/>
    </row>
    <row r="34" spans="1:11" ht="12.75">
      <c r="A34" s="17">
        <f t="shared" si="1"/>
        <v>10</v>
      </c>
      <c r="B34" s="18">
        <f>B33</f>
        <v>39512</v>
      </c>
      <c r="C34" s="19">
        <f>D33</f>
        <v>0.53125</v>
      </c>
      <c r="D34" s="19">
        <v>0.5625</v>
      </c>
      <c r="E34" s="19">
        <f t="shared" si="3"/>
        <v>0.03125</v>
      </c>
      <c r="F34" s="20">
        <f t="shared" si="0"/>
        <v>0.75</v>
      </c>
      <c r="G34" s="12" t="s">
        <v>116</v>
      </c>
      <c r="H34" s="16" t="s">
        <v>15</v>
      </c>
      <c r="I34" s="37"/>
      <c r="K34" s="47"/>
    </row>
    <row r="35" spans="1:11" ht="12.75">
      <c r="A35" s="17">
        <f t="shared" si="1"/>
        <v>10</v>
      </c>
      <c r="B35" s="18">
        <f>B34</f>
        <v>39512</v>
      </c>
      <c r="C35" s="19">
        <f>D34</f>
        <v>0.5625</v>
      </c>
      <c r="D35" s="19">
        <v>0.5833333333333334</v>
      </c>
      <c r="E35" s="19">
        <f t="shared" si="3"/>
        <v>0.02083333333333337</v>
      </c>
      <c r="F35" s="20">
        <f t="shared" si="0"/>
        <v>0.5000000000000009</v>
      </c>
      <c r="G35" s="12" t="s">
        <v>116</v>
      </c>
      <c r="H35" s="16" t="s">
        <v>15</v>
      </c>
      <c r="I35" s="37"/>
      <c r="K35" s="47"/>
    </row>
    <row r="36" spans="1:11" s="38" customFormat="1" ht="4.5" customHeight="1">
      <c r="A36" s="39">
        <f t="shared" si="1"/>
        <v>10</v>
      </c>
      <c r="B36" s="40"/>
      <c r="C36" s="41"/>
      <c r="D36" s="41"/>
      <c r="E36" s="41"/>
      <c r="F36" s="42"/>
      <c r="G36" s="43"/>
      <c r="H36" s="45"/>
      <c r="I36" s="46"/>
      <c r="K36" s="47"/>
    </row>
    <row r="37" spans="1:11" ht="12.75">
      <c r="A37" s="17">
        <f>A30</f>
        <v>10</v>
      </c>
      <c r="B37" s="18">
        <f>B30+1</f>
        <v>39513</v>
      </c>
      <c r="C37" s="19">
        <v>0.40277777777777773</v>
      </c>
      <c r="D37" s="19">
        <v>0.4270833333333333</v>
      </c>
      <c r="E37" s="19">
        <f>D37-C37</f>
        <v>0.02430555555555558</v>
      </c>
      <c r="F37" s="20">
        <f t="shared" si="0"/>
        <v>0.5833333333333339</v>
      </c>
      <c r="G37" s="12" t="s">
        <v>117</v>
      </c>
      <c r="H37" s="16" t="s">
        <v>16</v>
      </c>
      <c r="I37" s="47">
        <f>SUM(F37:F42)</f>
        <v>10.500000000000004</v>
      </c>
      <c r="J37" s="26">
        <f>I37-K37</f>
        <v>10.500000000000004</v>
      </c>
      <c r="K37" s="47">
        <f>SUMIF($G37:$G42,$G$8,$F37:$F42)</f>
        <v>0</v>
      </c>
    </row>
    <row r="38" spans="1:11" ht="12.75">
      <c r="A38" s="17">
        <f t="shared" si="1"/>
        <v>10</v>
      </c>
      <c r="B38" s="18">
        <f>B37</f>
        <v>39513</v>
      </c>
      <c r="C38" s="19">
        <f>D37</f>
        <v>0.4270833333333333</v>
      </c>
      <c r="D38" s="19">
        <v>0.4479166666666667</v>
      </c>
      <c r="E38" s="19">
        <f>D38-C38</f>
        <v>0.02083333333333337</v>
      </c>
      <c r="F38" s="20">
        <f t="shared" si="0"/>
        <v>0.5000000000000009</v>
      </c>
      <c r="G38" s="12" t="s">
        <v>117</v>
      </c>
      <c r="H38" s="16" t="s">
        <v>16</v>
      </c>
      <c r="I38" s="37"/>
      <c r="K38" s="47"/>
    </row>
    <row r="39" spans="1:11" ht="12.75">
      <c r="A39" s="17">
        <f t="shared" si="1"/>
        <v>10</v>
      </c>
      <c r="B39" s="18">
        <f>B38</f>
        <v>39513</v>
      </c>
      <c r="C39" s="19">
        <f>D38</f>
        <v>0.4479166666666667</v>
      </c>
      <c r="D39" s="19">
        <v>0.7708333333333334</v>
      </c>
      <c r="E39" s="19">
        <f>D39-C39</f>
        <v>0.3229166666666667</v>
      </c>
      <c r="F39" s="20">
        <f t="shared" si="0"/>
        <v>7.75</v>
      </c>
      <c r="G39" s="12" t="s">
        <v>117</v>
      </c>
      <c r="H39" s="16" t="s">
        <v>16</v>
      </c>
      <c r="I39" s="37"/>
      <c r="K39" s="47"/>
    </row>
    <row r="40" spans="1:11" ht="12.75">
      <c r="A40" s="17">
        <f t="shared" si="1"/>
        <v>10</v>
      </c>
      <c r="B40" s="18">
        <f>B39</f>
        <v>39513</v>
      </c>
      <c r="C40" s="19">
        <f>D39</f>
        <v>0.7708333333333334</v>
      </c>
      <c r="D40" s="19">
        <v>0.8125</v>
      </c>
      <c r="E40" s="19">
        <f>D40-C40</f>
        <v>0.04166666666666663</v>
      </c>
      <c r="F40" s="20">
        <f t="shared" si="0"/>
        <v>0.9999999999999991</v>
      </c>
      <c r="G40" s="12" t="s">
        <v>117</v>
      </c>
      <c r="H40" s="16" t="s">
        <v>16</v>
      </c>
      <c r="I40" s="37"/>
      <c r="K40" s="47"/>
    </row>
    <row r="41" spans="1:11" ht="12.75">
      <c r="A41" s="17">
        <f t="shared" si="1"/>
        <v>10</v>
      </c>
      <c r="B41" s="18">
        <f>B40</f>
        <v>39513</v>
      </c>
      <c r="C41" s="19">
        <f>D40</f>
        <v>0.8125</v>
      </c>
      <c r="D41" s="19">
        <v>0.8402777777777778</v>
      </c>
      <c r="E41" s="19">
        <f>D41-C41</f>
        <v>0.02777777777777779</v>
      </c>
      <c r="F41" s="20">
        <f t="shared" si="0"/>
        <v>0.666666666666667</v>
      </c>
      <c r="G41" s="12" t="s">
        <v>117</v>
      </c>
      <c r="H41" s="16" t="s">
        <v>16</v>
      </c>
      <c r="I41" s="37"/>
      <c r="K41" s="47"/>
    </row>
    <row r="42" spans="1:11" s="38" customFormat="1" ht="6" customHeight="1">
      <c r="A42" s="39">
        <f t="shared" si="1"/>
        <v>10</v>
      </c>
      <c r="B42" s="40"/>
      <c r="C42" s="41"/>
      <c r="D42" s="41"/>
      <c r="E42" s="41"/>
      <c r="F42" s="42"/>
      <c r="G42" s="43"/>
      <c r="H42" s="44"/>
      <c r="I42" s="37"/>
      <c r="K42" s="47"/>
    </row>
    <row r="43" spans="1:11" ht="12.75">
      <c r="A43" s="17">
        <f>A37</f>
        <v>10</v>
      </c>
      <c r="B43" s="18">
        <f>B37+1</f>
        <v>39514</v>
      </c>
      <c r="C43" s="19">
        <v>0.28125</v>
      </c>
      <c r="D43" s="19">
        <v>0.3125</v>
      </c>
      <c r="E43" s="19">
        <f aca="true" t="shared" si="4" ref="E43:E48">D43-C43</f>
        <v>0.03125</v>
      </c>
      <c r="F43" s="20">
        <f t="shared" si="0"/>
        <v>0.75</v>
      </c>
      <c r="G43" s="12" t="s">
        <v>117</v>
      </c>
      <c r="H43" s="16" t="s">
        <v>16</v>
      </c>
      <c r="I43" s="47">
        <f>SUM(F43:F49)</f>
        <v>14.333333333333334</v>
      </c>
      <c r="J43" s="26">
        <f>I43-K43</f>
        <v>12.999999999999998</v>
      </c>
      <c r="K43" s="47">
        <f>SUMIF($G43:$G50,$G$8,$F43:$F50)</f>
        <v>1.3333333333333353</v>
      </c>
    </row>
    <row r="44" spans="1:11" ht="12.75">
      <c r="A44" s="17">
        <f t="shared" si="1"/>
        <v>10</v>
      </c>
      <c r="B44" s="18">
        <f t="shared" si="1"/>
        <v>39514</v>
      </c>
      <c r="C44" s="19">
        <f aca="true" t="shared" si="5" ref="C44:C49">D43</f>
        <v>0.3125</v>
      </c>
      <c r="D44" s="19">
        <v>0.46527777777777773</v>
      </c>
      <c r="E44" s="19">
        <f t="shared" si="4"/>
        <v>0.15277777777777773</v>
      </c>
      <c r="F44" s="20">
        <f t="shared" si="0"/>
        <v>3.6666666666666656</v>
      </c>
      <c r="G44" s="12" t="s">
        <v>117</v>
      </c>
      <c r="H44" s="16" t="s">
        <v>16</v>
      </c>
      <c r="I44" s="37"/>
      <c r="K44" s="47"/>
    </row>
    <row r="45" spans="1:11" ht="12.75">
      <c r="A45" s="17">
        <f t="shared" si="1"/>
        <v>10</v>
      </c>
      <c r="B45" s="18">
        <f t="shared" si="1"/>
        <v>39514</v>
      </c>
      <c r="C45" s="19">
        <f t="shared" si="5"/>
        <v>0.46527777777777773</v>
      </c>
      <c r="D45" s="19">
        <v>0.5208333333333334</v>
      </c>
      <c r="E45" s="19">
        <f t="shared" si="4"/>
        <v>0.055555555555555636</v>
      </c>
      <c r="F45" s="20">
        <f t="shared" si="0"/>
        <v>1.3333333333333353</v>
      </c>
      <c r="G45" s="12" t="s">
        <v>73</v>
      </c>
      <c r="H45" s="16" t="s">
        <v>132</v>
      </c>
      <c r="I45" s="37"/>
      <c r="K45" s="47"/>
    </row>
    <row r="46" spans="1:11" ht="12.75">
      <c r="A46" s="17">
        <f t="shared" si="1"/>
        <v>10</v>
      </c>
      <c r="B46" s="18">
        <f t="shared" si="1"/>
        <v>39514</v>
      </c>
      <c r="C46" s="19">
        <f t="shared" si="5"/>
        <v>0.5208333333333334</v>
      </c>
      <c r="D46" s="19">
        <v>0.53125</v>
      </c>
      <c r="E46" s="19">
        <f t="shared" si="4"/>
        <v>0.01041666666666663</v>
      </c>
      <c r="F46" s="20">
        <f t="shared" si="0"/>
        <v>0.2499999999999991</v>
      </c>
      <c r="G46" s="12" t="s">
        <v>118</v>
      </c>
      <c r="H46" s="16" t="s">
        <v>17</v>
      </c>
      <c r="I46" s="37"/>
      <c r="K46" s="47"/>
    </row>
    <row r="47" spans="1:11" ht="12.75">
      <c r="A47" s="17">
        <f t="shared" si="1"/>
        <v>10</v>
      </c>
      <c r="B47" s="18">
        <f t="shared" si="1"/>
        <v>39514</v>
      </c>
      <c r="C47" s="19">
        <f t="shared" si="5"/>
        <v>0.53125</v>
      </c>
      <c r="D47" s="19">
        <v>0.7708333333333334</v>
      </c>
      <c r="E47" s="19">
        <f t="shared" si="4"/>
        <v>0.23958333333333337</v>
      </c>
      <c r="F47" s="20">
        <f t="shared" si="0"/>
        <v>5.750000000000001</v>
      </c>
      <c r="G47" s="12" t="s">
        <v>118</v>
      </c>
      <c r="H47" s="16" t="s">
        <v>17</v>
      </c>
      <c r="I47" s="37"/>
      <c r="K47" s="47"/>
    </row>
    <row r="48" spans="1:11" ht="12.75">
      <c r="A48" s="17">
        <f t="shared" si="1"/>
        <v>10</v>
      </c>
      <c r="B48" s="18">
        <f t="shared" si="1"/>
        <v>39514</v>
      </c>
      <c r="C48" s="19">
        <f t="shared" si="5"/>
        <v>0.7708333333333334</v>
      </c>
      <c r="D48" s="19">
        <v>0.8333333333333334</v>
      </c>
      <c r="E48" s="19">
        <f t="shared" si="4"/>
        <v>0.0625</v>
      </c>
      <c r="F48" s="20">
        <f t="shared" si="0"/>
        <v>1.5</v>
      </c>
      <c r="G48" s="12" t="s">
        <v>118</v>
      </c>
      <c r="H48" s="16" t="s">
        <v>17</v>
      </c>
      <c r="I48" s="37"/>
      <c r="K48" s="47"/>
    </row>
    <row r="49" spans="1:11" ht="12.75">
      <c r="A49" s="17">
        <f t="shared" si="1"/>
        <v>10</v>
      </c>
      <c r="B49" s="18">
        <f t="shared" si="1"/>
        <v>39514</v>
      </c>
      <c r="C49" s="19">
        <f t="shared" si="5"/>
        <v>0.8333333333333334</v>
      </c>
      <c r="D49" s="19">
        <v>0.8784722222222222</v>
      </c>
      <c r="E49" s="19">
        <f>D49-C49</f>
        <v>0.04513888888888884</v>
      </c>
      <c r="F49" s="20">
        <f t="shared" si="0"/>
        <v>1.0833333333333321</v>
      </c>
      <c r="G49" s="12" t="s">
        <v>115</v>
      </c>
      <c r="H49" s="16" t="s">
        <v>30</v>
      </c>
      <c r="I49" s="37"/>
      <c r="K49" s="47"/>
    </row>
    <row r="50" spans="1:9" s="38" customFormat="1" ht="5.25" customHeight="1">
      <c r="A50" s="37">
        <f t="shared" si="1"/>
        <v>10</v>
      </c>
      <c r="B50" s="37"/>
      <c r="C50" s="37"/>
      <c r="D50" s="37"/>
      <c r="E50" s="37"/>
      <c r="F50" s="37"/>
      <c r="G50" s="37"/>
      <c r="H50" s="37"/>
      <c r="I50" s="37"/>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S50"/>
  <sheetViews>
    <sheetView zoomScale="85" zoomScaleNormal="85" workbookViewId="0" topLeftCell="A1">
      <selection activeCell="F8" sqref="F8"/>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Wk08!E2</f>
        <v>Comments describing Project_A</v>
      </c>
      <c r="F2" s="20">
        <f>SUMIF($G$12:$G$50,$G2,$F$12:$F$50)</f>
        <v>11.833333333333336</v>
      </c>
      <c r="G2" s="12" t="str">
        <f>Wk08!G2</f>
        <v>Project_A</v>
      </c>
      <c r="H2" s="16"/>
      <c r="I2" s="37"/>
    </row>
    <row r="3" spans="1:9" ht="12.75">
      <c r="A3" s="17"/>
      <c r="B3" s="18"/>
      <c r="C3" s="19"/>
      <c r="D3" s="19"/>
      <c r="E3" s="28" t="str">
        <f>Wk08!E3</f>
        <v>Comments describing Project_B</v>
      </c>
      <c r="F3" s="20">
        <f>SUMIF($G$12:$G$50,$G3,$F$12:$F$50)</f>
        <v>6.166666666666668</v>
      </c>
      <c r="G3" s="12" t="str">
        <f>Wk08!G3</f>
        <v>Project_B</v>
      </c>
      <c r="H3" s="16"/>
      <c r="I3" s="37"/>
    </row>
    <row r="4" spans="1:9" ht="12.75">
      <c r="A4" s="17"/>
      <c r="B4" s="18"/>
      <c r="C4" s="19"/>
      <c r="D4" s="19"/>
      <c r="E4" s="28" t="str">
        <f>Wk08!E4</f>
        <v>Comments describing Project_C</v>
      </c>
      <c r="F4" s="20">
        <f>SUMIF($G$12:$G$50,$G4,$F$12:$F$50)</f>
        <v>14.91666666666667</v>
      </c>
      <c r="G4" s="12" t="str">
        <f>Wk08!G4</f>
        <v>Project_C</v>
      </c>
      <c r="H4" s="16"/>
      <c r="I4" s="37"/>
    </row>
    <row r="5" spans="1:9" ht="12.75">
      <c r="A5" s="17"/>
      <c r="B5" s="18"/>
      <c r="C5" s="19"/>
      <c r="D5" s="19"/>
      <c r="E5" s="28" t="str">
        <f>Wk08!E5</f>
        <v>Comments describing Project_D</v>
      </c>
      <c r="F5" s="20">
        <f>SUMIF($G$12:$G$50,$G5,$F$12:$F$50)</f>
        <v>7.5</v>
      </c>
      <c r="G5" s="12" t="str">
        <f>Wk08!G5</f>
        <v>Project_D</v>
      </c>
      <c r="H5" s="16"/>
      <c r="I5" s="37"/>
    </row>
    <row r="6" spans="1:9" ht="12.75">
      <c r="A6" s="17"/>
      <c r="B6" s="18"/>
      <c r="C6" s="19"/>
      <c r="D6" s="19"/>
      <c r="E6" s="28" t="str">
        <f>Wk08!E6</f>
        <v>Administrative Tasks</v>
      </c>
      <c r="F6" s="20">
        <f>SUMIF($G$12:$G$50,$G6,$F$12:$F$50)</f>
        <v>2.9166666666666643</v>
      </c>
      <c r="G6" s="12" t="str">
        <f>Wk08!G6</f>
        <v>Admin</v>
      </c>
      <c r="H6" s="16"/>
      <c r="I6" s="37"/>
    </row>
    <row r="7" spans="1:9" ht="12.75">
      <c r="A7" s="17"/>
      <c r="B7" s="18"/>
      <c r="C7" s="19"/>
      <c r="D7" s="19"/>
      <c r="E7" s="83" t="str">
        <f>Wk08!E7</f>
        <v>sub-Total</v>
      </c>
      <c r="F7" s="84">
        <f>SUM(F2:F6)</f>
        <v>43.333333333333336</v>
      </c>
      <c r="G7" s="85" t="str">
        <f>Wk08!G7</f>
        <v>Billable</v>
      </c>
      <c r="H7" s="16"/>
      <c r="I7" s="37"/>
    </row>
    <row r="8" spans="1:9" ht="12.75">
      <c r="A8" s="17"/>
      <c r="B8" s="18"/>
      <c r="C8" s="19"/>
      <c r="D8" s="19"/>
      <c r="E8" s="28" t="str">
        <f>Wk08!E8</f>
        <v>Time not to be Billed to the Client</v>
      </c>
      <c r="F8" s="20">
        <f>SUMIF($G$12:$G$50,$G8,$F$12:$F$50)</f>
        <v>2.8333333333333353</v>
      </c>
      <c r="G8" s="12" t="str">
        <f>Wk08!G8</f>
        <v>non-Billable</v>
      </c>
      <c r="H8" s="16"/>
      <c r="I8" s="37"/>
    </row>
    <row r="9" spans="1:11" ht="12.75">
      <c r="A9" s="17"/>
      <c r="B9" s="18"/>
      <c r="C9" s="19"/>
      <c r="D9" s="13"/>
      <c r="E9" s="27" t="s">
        <v>79</v>
      </c>
      <c r="F9" s="21">
        <f>SUM(F7:F8)</f>
        <v>46.16666666666667</v>
      </c>
      <c r="G9" s="15" t="s">
        <v>77</v>
      </c>
      <c r="H9" s="16"/>
      <c r="I9" s="80" t="s">
        <v>77</v>
      </c>
      <c r="J9" s="1" t="s">
        <v>89</v>
      </c>
      <c r="K9" s="78" t="s">
        <v>86</v>
      </c>
    </row>
    <row r="10" spans="1:11" ht="12.75">
      <c r="A10" s="12"/>
      <c r="B10" s="13"/>
      <c r="C10" s="13"/>
      <c r="H10" s="16"/>
      <c r="I10" s="47">
        <f>SUM(I12:I50)</f>
        <v>46.16666666666667</v>
      </c>
      <c r="J10" s="26">
        <f>SUM(J12:J50)</f>
        <v>43.333333333333336</v>
      </c>
      <c r="K10" s="79">
        <f>SUM(K12:K50)</f>
        <v>2.8333333333333353</v>
      </c>
    </row>
    <row r="11" spans="1:9" ht="25.5">
      <c r="A11" s="22" t="s">
        <v>72</v>
      </c>
      <c r="B11" s="23" t="s">
        <v>69</v>
      </c>
      <c r="C11" s="24" t="s">
        <v>24</v>
      </c>
      <c r="D11" s="24" t="s">
        <v>25</v>
      </c>
      <c r="E11" s="24" t="s">
        <v>74</v>
      </c>
      <c r="F11" s="24" t="s">
        <v>75</v>
      </c>
      <c r="G11" s="22" t="s">
        <v>71</v>
      </c>
      <c r="H11" s="25" t="s">
        <v>70</v>
      </c>
      <c r="I11" s="81"/>
    </row>
    <row r="12" spans="1:11" ht="12.75">
      <c r="A12" s="17">
        <f>Wk08!$A$12+1</f>
        <v>9</v>
      </c>
      <c r="B12" s="18">
        <f>Wk08!$B$12+7</f>
        <v>39501</v>
      </c>
      <c r="C12" s="19"/>
      <c r="D12" s="19"/>
      <c r="E12" s="19">
        <f>D12-C12</f>
        <v>0</v>
      </c>
      <c r="F12" s="20">
        <f>E12*24</f>
        <v>0</v>
      </c>
      <c r="G12" s="12"/>
      <c r="H12" s="16"/>
      <c r="I12" s="47">
        <f>SUM(F12:F14)</f>
        <v>0</v>
      </c>
      <c r="J12" s="26">
        <f>I12-K12</f>
        <v>0</v>
      </c>
      <c r="K12" s="47">
        <f>SUMIF($G12:$G14,$G$8,$F12:$F14)</f>
        <v>0</v>
      </c>
    </row>
    <row r="13" spans="1:11" ht="12.75">
      <c r="A13" s="17">
        <f>A12</f>
        <v>9</v>
      </c>
      <c r="B13" s="18">
        <f>B12</f>
        <v>39501</v>
      </c>
      <c r="C13" s="19">
        <f>D12</f>
        <v>0</v>
      </c>
      <c r="D13" s="19"/>
      <c r="E13" s="19">
        <f>D13-C13</f>
        <v>0</v>
      </c>
      <c r="F13" s="20">
        <f>E13*24</f>
        <v>0</v>
      </c>
      <c r="G13" s="12"/>
      <c r="H13" s="16"/>
      <c r="I13" s="37"/>
      <c r="K13" s="47"/>
    </row>
    <row r="14" spans="1:11" s="38" customFormat="1" ht="4.5" customHeight="1">
      <c r="A14" s="39">
        <f>A12</f>
        <v>9</v>
      </c>
      <c r="B14" s="40"/>
      <c r="C14" s="41"/>
      <c r="D14" s="41"/>
      <c r="E14" s="41"/>
      <c r="F14" s="42"/>
      <c r="G14" s="43"/>
      <c r="H14" s="45"/>
      <c r="I14" s="37"/>
      <c r="K14" s="47"/>
    </row>
    <row r="15" spans="1:11" ht="12.75">
      <c r="A15" s="17">
        <f>A12</f>
        <v>9</v>
      </c>
      <c r="B15" s="18">
        <f>B12+1</f>
        <v>39502</v>
      </c>
      <c r="C15" s="19"/>
      <c r="D15" s="19"/>
      <c r="E15" s="19">
        <f>D15-C15</f>
        <v>0</v>
      </c>
      <c r="F15" s="20">
        <f>E15*24</f>
        <v>0</v>
      </c>
      <c r="G15" s="12"/>
      <c r="H15" s="16"/>
      <c r="I15" s="47">
        <f>SUM(F15:F17)</f>
        <v>0</v>
      </c>
      <c r="J15" s="26">
        <f>I15-K15</f>
        <v>0</v>
      </c>
      <c r="K15" s="47">
        <f>SUMIF($G15:$G17,$G$8,$F15:$F17)</f>
        <v>0</v>
      </c>
    </row>
    <row r="16" spans="1:11" ht="12.75">
      <c r="A16" s="17">
        <f>A15</f>
        <v>9</v>
      </c>
      <c r="B16" s="18">
        <f>B15</f>
        <v>39502</v>
      </c>
      <c r="C16" s="19">
        <f>D15</f>
        <v>0</v>
      </c>
      <c r="D16" s="19"/>
      <c r="E16" s="19">
        <f>D16-C16</f>
        <v>0</v>
      </c>
      <c r="F16" s="20">
        <f aca="true" t="shared" si="0" ref="F16:F49">E16*24</f>
        <v>0</v>
      </c>
      <c r="G16" s="12"/>
      <c r="H16" s="16"/>
      <c r="I16" s="37"/>
      <c r="K16" s="47"/>
    </row>
    <row r="17" spans="1:11" s="38" customFormat="1" ht="4.5" customHeight="1">
      <c r="A17" s="39">
        <f>A15</f>
        <v>9</v>
      </c>
      <c r="B17" s="40"/>
      <c r="C17" s="41"/>
      <c r="D17" s="41"/>
      <c r="E17" s="41"/>
      <c r="F17" s="42"/>
      <c r="G17" s="43"/>
      <c r="H17" s="45"/>
      <c r="I17" s="37"/>
      <c r="K17" s="47"/>
    </row>
    <row r="18" spans="1:11" ht="12.75">
      <c r="A18" s="17">
        <f>A15</f>
        <v>9</v>
      </c>
      <c r="B18" s="18">
        <f>B15+1</f>
        <v>39503</v>
      </c>
      <c r="C18" s="19">
        <v>0.375</v>
      </c>
      <c r="D18" s="19">
        <v>0.5208333333333334</v>
      </c>
      <c r="E18" s="19">
        <f>D18-C18</f>
        <v>0.14583333333333337</v>
      </c>
      <c r="F18" s="20">
        <f t="shared" si="0"/>
        <v>3.500000000000001</v>
      </c>
      <c r="G18" s="12" t="s">
        <v>115</v>
      </c>
      <c r="H18" s="16" t="s">
        <v>13</v>
      </c>
      <c r="I18" s="47">
        <f>SUM(F18:F22)</f>
        <v>8</v>
      </c>
      <c r="J18" s="26">
        <f>I18-K18</f>
        <v>8</v>
      </c>
      <c r="K18" s="47">
        <f>SUMIF($G18:$G22,$G$8,$F18:$F22)</f>
        <v>0</v>
      </c>
    </row>
    <row r="19" spans="1:11" ht="12.75">
      <c r="A19" s="17">
        <f aca="true" t="shared" si="1" ref="A19:B50">A18</f>
        <v>9</v>
      </c>
      <c r="B19" s="18">
        <f>B18</f>
        <v>39503</v>
      </c>
      <c r="C19" s="19">
        <f>D18</f>
        <v>0.5208333333333334</v>
      </c>
      <c r="D19" s="19">
        <v>0.6319444444444444</v>
      </c>
      <c r="E19" s="19">
        <f>D19-C19</f>
        <v>0.11111111111111105</v>
      </c>
      <c r="F19" s="20">
        <f t="shared" si="0"/>
        <v>2.666666666666665</v>
      </c>
      <c r="G19" s="12" t="s">
        <v>80</v>
      </c>
      <c r="H19" s="16" t="s">
        <v>18</v>
      </c>
      <c r="I19" s="37"/>
      <c r="K19" s="47"/>
    </row>
    <row r="20" spans="1:11" ht="12.75">
      <c r="A20" s="17">
        <f t="shared" si="1"/>
        <v>9</v>
      </c>
      <c r="B20" s="18">
        <f>B19</f>
        <v>39503</v>
      </c>
      <c r="C20" s="19">
        <f>D19</f>
        <v>0.6319444444444444</v>
      </c>
      <c r="D20" s="19">
        <v>0.6458333333333334</v>
      </c>
      <c r="E20" s="19">
        <f>D20-C20</f>
        <v>0.01388888888888895</v>
      </c>
      <c r="F20" s="20">
        <f t="shared" si="0"/>
        <v>0.3333333333333348</v>
      </c>
      <c r="G20" s="12" t="s">
        <v>115</v>
      </c>
      <c r="H20" s="16" t="s">
        <v>13</v>
      </c>
      <c r="I20" s="37"/>
      <c r="K20" s="47"/>
    </row>
    <row r="21" spans="1:11" ht="12.75">
      <c r="A21" s="17">
        <f t="shared" si="1"/>
        <v>9</v>
      </c>
      <c r="B21" s="18">
        <f>B20</f>
        <v>39503</v>
      </c>
      <c r="C21" s="19">
        <f>D20</f>
        <v>0.6458333333333334</v>
      </c>
      <c r="D21" s="19">
        <v>0.7083333333333334</v>
      </c>
      <c r="E21" s="19">
        <f>D21-C21</f>
        <v>0.0625</v>
      </c>
      <c r="F21" s="20">
        <f t="shared" si="0"/>
        <v>1.5</v>
      </c>
      <c r="G21" s="12" t="s">
        <v>115</v>
      </c>
      <c r="H21" s="16" t="s">
        <v>13</v>
      </c>
      <c r="I21" s="37"/>
      <c r="K21" s="47"/>
    </row>
    <row r="22" spans="1:11" s="38" customFormat="1" ht="5.25" customHeight="1">
      <c r="A22" s="39">
        <f>A21</f>
        <v>9</v>
      </c>
      <c r="B22" s="40"/>
      <c r="C22" s="41"/>
      <c r="D22" s="41"/>
      <c r="E22" s="41"/>
      <c r="F22" s="42"/>
      <c r="G22" s="43"/>
      <c r="H22" s="45"/>
      <c r="I22" s="37"/>
      <c r="K22" s="47"/>
    </row>
    <row r="23" spans="1:11" ht="12.75">
      <c r="A23" s="17">
        <f>A18</f>
        <v>9</v>
      </c>
      <c r="B23" s="18">
        <f>B18+1</f>
        <v>39504</v>
      </c>
      <c r="C23" s="19">
        <v>0.3611111111111111</v>
      </c>
      <c r="D23" s="19">
        <v>0.4236111111111111</v>
      </c>
      <c r="E23" s="19">
        <f aca="true" t="shared" si="2" ref="E23:E28">D23-C23</f>
        <v>0.0625</v>
      </c>
      <c r="F23" s="20">
        <f t="shared" si="0"/>
        <v>1.5</v>
      </c>
      <c r="G23" s="12" t="s">
        <v>73</v>
      </c>
      <c r="H23" s="16" t="s">
        <v>150</v>
      </c>
      <c r="I23" s="47">
        <f>SUM(F23:F29)</f>
        <v>7.166666666666667</v>
      </c>
      <c r="J23" s="26">
        <f>I23-K23</f>
        <v>5.666666666666667</v>
      </c>
      <c r="K23" s="47">
        <f>SUMIF($G23:$G29,$G$8,$F23:$F29)</f>
        <v>1.5</v>
      </c>
    </row>
    <row r="24" spans="1:11" ht="12.75">
      <c r="A24" s="17">
        <f t="shared" si="1"/>
        <v>9</v>
      </c>
      <c r="B24" s="18">
        <f>B23</f>
        <v>39504</v>
      </c>
      <c r="C24" s="19">
        <f>D23</f>
        <v>0.4236111111111111</v>
      </c>
      <c r="D24" s="19">
        <v>0.4618055555555556</v>
      </c>
      <c r="E24" s="19">
        <f t="shared" si="2"/>
        <v>0.038194444444444475</v>
      </c>
      <c r="F24" s="20">
        <f t="shared" si="0"/>
        <v>0.9166666666666674</v>
      </c>
      <c r="G24" s="12" t="s">
        <v>115</v>
      </c>
      <c r="H24" s="16" t="s">
        <v>13</v>
      </c>
      <c r="I24" s="37"/>
      <c r="K24" s="47"/>
    </row>
    <row r="25" spans="1:11" ht="12.75">
      <c r="A25" s="17">
        <f t="shared" si="1"/>
        <v>9</v>
      </c>
      <c r="B25" s="18">
        <f>B24</f>
        <v>39504</v>
      </c>
      <c r="C25" s="19">
        <f>D24</f>
        <v>0.4618055555555556</v>
      </c>
      <c r="D25" s="19">
        <v>0.4791666666666667</v>
      </c>
      <c r="E25" s="19">
        <f t="shared" si="2"/>
        <v>0.017361111111111105</v>
      </c>
      <c r="F25" s="20">
        <f t="shared" si="0"/>
        <v>0.4166666666666665</v>
      </c>
      <c r="G25" s="12" t="s">
        <v>115</v>
      </c>
      <c r="H25" s="16" t="s">
        <v>13</v>
      </c>
      <c r="I25" s="37"/>
      <c r="K25" s="47"/>
    </row>
    <row r="26" spans="1:11" ht="12.75">
      <c r="A26" s="17">
        <f t="shared" si="1"/>
        <v>9</v>
      </c>
      <c r="B26" s="18">
        <f>B25</f>
        <v>39504</v>
      </c>
      <c r="C26" s="19">
        <f>D25</f>
        <v>0.4791666666666667</v>
      </c>
      <c r="D26" s="19">
        <v>0.4895833333333333</v>
      </c>
      <c r="E26" s="19">
        <f t="shared" si="2"/>
        <v>0.01041666666666663</v>
      </c>
      <c r="F26" s="20">
        <f t="shared" si="0"/>
        <v>0.2499999999999991</v>
      </c>
      <c r="G26" s="12" t="s">
        <v>80</v>
      </c>
      <c r="H26" s="16" t="s">
        <v>19</v>
      </c>
      <c r="I26" s="37"/>
      <c r="K26" s="47"/>
    </row>
    <row r="27" spans="1:11" ht="12.75">
      <c r="A27" s="17">
        <f t="shared" si="1"/>
        <v>9</v>
      </c>
      <c r="B27" s="18">
        <f>B26</f>
        <v>39504</v>
      </c>
      <c r="C27" s="19">
        <f>D26</f>
        <v>0.4895833333333333</v>
      </c>
      <c r="D27" s="19">
        <v>0.625</v>
      </c>
      <c r="E27" s="19">
        <f t="shared" si="2"/>
        <v>0.13541666666666669</v>
      </c>
      <c r="F27" s="20">
        <f t="shared" si="0"/>
        <v>3.2500000000000004</v>
      </c>
      <c r="G27" s="12" t="s">
        <v>115</v>
      </c>
      <c r="H27" s="16" t="s">
        <v>13</v>
      </c>
      <c r="I27" s="37"/>
      <c r="K27" s="47"/>
    </row>
    <row r="28" spans="1:11" ht="12.75">
      <c r="A28" s="17">
        <f t="shared" si="1"/>
        <v>9</v>
      </c>
      <c r="B28" s="18">
        <f>B27</f>
        <v>39504</v>
      </c>
      <c r="C28" s="19">
        <f>D27</f>
        <v>0.625</v>
      </c>
      <c r="D28" s="19">
        <v>0.6597222222222222</v>
      </c>
      <c r="E28" s="19">
        <f t="shared" si="2"/>
        <v>0.03472222222222221</v>
      </c>
      <c r="F28" s="20">
        <f t="shared" si="0"/>
        <v>0.833333333333333</v>
      </c>
      <c r="G28" s="12" t="s">
        <v>115</v>
      </c>
      <c r="H28" s="16" t="s">
        <v>13</v>
      </c>
      <c r="I28" s="37"/>
      <c r="K28" s="47"/>
    </row>
    <row r="29" spans="1:11" s="38" customFormat="1" ht="4.5" customHeight="1">
      <c r="A29" s="39">
        <f t="shared" si="1"/>
        <v>9</v>
      </c>
      <c r="B29" s="40"/>
      <c r="C29" s="41"/>
      <c r="D29" s="41"/>
      <c r="E29" s="41"/>
      <c r="F29" s="42"/>
      <c r="G29" s="43"/>
      <c r="H29" s="45"/>
      <c r="I29" s="37"/>
      <c r="K29" s="47"/>
    </row>
    <row r="30" spans="1:11" ht="12.75">
      <c r="A30" s="17">
        <f>A23</f>
        <v>9</v>
      </c>
      <c r="B30" s="18">
        <f>B23+1</f>
        <v>39505</v>
      </c>
      <c r="C30" s="19">
        <v>0.3263888888888889</v>
      </c>
      <c r="D30" s="19">
        <v>0.4444444444444444</v>
      </c>
      <c r="E30" s="19">
        <f aca="true" t="shared" si="3" ref="E30:E35">D30-C30</f>
        <v>0.11805555555555552</v>
      </c>
      <c r="F30" s="20">
        <f t="shared" si="0"/>
        <v>2.8333333333333326</v>
      </c>
      <c r="G30" s="12" t="s">
        <v>116</v>
      </c>
      <c r="H30" s="16" t="s">
        <v>15</v>
      </c>
      <c r="I30" s="47">
        <f>SUM(F30:F36)</f>
        <v>6.166666666666668</v>
      </c>
      <c r="J30" s="26">
        <f>I30-K30</f>
        <v>6.166666666666668</v>
      </c>
      <c r="K30" s="47">
        <f>SUMIF($G30:$G36,$G$8,$F30:$F36)</f>
        <v>0</v>
      </c>
    </row>
    <row r="31" spans="1:11" ht="12.75">
      <c r="A31" s="17">
        <f t="shared" si="1"/>
        <v>9</v>
      </c>
      <c r="B31" s="18">
        <f>B30</f>
        <v>39505</v>
      </c>
      <c r="C31" s="19">
        <f>D30</f>
        <v>0.4444444444444444</v>
      </c>
      <c r="D31" s="19">
        <v>0.46527777777777773</v>
      </c>
      <c r="E31" s="19">
        <f t="shared" si="3"/>
        <v>0.020833333333333315</v>
      </c>
      <c r="F31" s="20">
        <f t="shared" si="0"/>
        <v>0.49999999999999956</v>
      </c>
      <c r="G31" s="12" t="s">
        <v>116</v>
      </c>
      <c r="H31" s="16" t="s">
        <v>15</v>
      </c>
      <c r="I31" s="37"/>
      <c r="K31" s="47"/>
    </row>
    <row r="32" spans="1:11" ht="12.75">
      <c r="A32" s="17">
        <f t="shared" si="1"/>
        <v>9</v>
      </c>
      <c r="B32" s="18">
        <f>B31</f>
        <v>39505</v>
      </c>
      <c r="C32" s="19">
        <f>D31</f>
        <v>0.46527777777777773</v>
      </c>
      <c r="D32" s="19">
        <v>0.513888888888889</v>
      </c>
      <c r="E32" s="19">
        <f t="shared" si="3"/>
        <v>0.048611111111111216</v>
      </c>
      <c r="F32" s="20">
        <f t="shared" si="0"/>
        <v>1.1666666666666692</v>
      </c>
      <c r="G32" s="12" t="s">
        <v>116</v>
      </c>
      <c r="H32" s="16" t="s">
        <v>15</v>
      </c>
      <c r="I32" s="37"/>
      <c r="K32" s="47"/>
    </row>
    <row r="33" spans="1:11" ht="12.75">
      <c r="A33" s="17">
        <f t="shared" si="1"/>
        <v>9</v>
      </c>
      <c r="B33" s="18">
        <f>B32</f>
        <v>39505</v>
      </c>
      <c r="C33" s="19">
        <f>D32</f>
        <v>0.513888888888889</v>
      </c>
      <c r="D33" s="19">
        <v>0.53125</v>
      </c>
      <c r="E33" s="19">
        <f t="shared" si="3"/>
        <v>0.01736111111111105</v>
      </c>
      <c r="F33" s="20">
        <f t="shared" si="0"/>
        <v>0.4166666666666652</v>
      </c>
      <c r="G33" s="12" t="s">
        <v>116</v>
      </c>
      <c r="H33" s="16" t="s">
        <v>15</v>
      </c>
      <c r="I33" s="37"/>
      <c r="K33" s="47"/>
    </row>
    <row r="34" spans="1:11" ht="12.75">
      <c r="A34" s="17">
        <f t="shared" si="1"/>
        <v>9</v>
      </c>
      <c r="B34" s="18">
        <f>B33</f>
        <v>39505</v>
      </c>
      <c r="C34" s="19">
        <f>D33</f>
        <v>0.53125</v>
      </c>
      <c r="D34" s="19">
        <v>0.5625</v>
      </c>
      <c r="E34" s="19">
        <f t="shared" si="3"/>
        <v>0.03125</v>
      </c>
      <c r="F34" s="20">
        <f t="shared" si="0"/>
        <v>0.75</v>
      </c>
      <c r="G34" s="12" t="s">
        <v>116</v>
      </c>
      <c r="H34" s="16" t="s">
        <v>15</v>
      </c>
      <c r="I34" s="37"/>
      <c r="K34" s="47"/>
    </row>
    <row r="35" spans="1:11" ht="12.75">
      <c r="A35" s="17">
        <f t="shared" si="1"/>
        <v>9</v>
      </c>
      <c r="B35" s="18">
        <f>B34</f>
        <v>39505</v>
      </c>
      <c r="C35" s="19">
        <f>D34</f>
        <v>0.5625</v>
      </c>
      <c r="D35" s="19">
        <v>0.5833333333333334</v>
      </c>
      <c r="E35" s="19">
        <f t="shared" si="3"/>
        <v>0.02083333333333337</v>
      </c>
      <c r="F35" s="20">
        <f t="shared" si="0"/>
        <v>0.5000000000000009</v>
      </c>
      <c r="G35" s="12" t="s">
        <v>116</v>
      </c>
      <c r="H35" s="16" t="s">
        <v>15</v>
      </c>
      <c r="I35" s="37"/>
      <c r="K35" s="47"/>
    </row>
    <row r="36" spans="1:11" s="38" customFormat="1" ht="4.5" customHeight="1">
      <c r="A36" s="39">
        <f t="shared" si="1"/>
        <v>9</v>
      </c>
      <c r="B36" s="40"/>
      <c r="C36" s="41"/>
      <c r="D36" s="41"/>
      <c r="E36" s="41"/>
      <c r="F36" s="42"/>
      <c r="G36" s="43"/>
      <c r="H36" s="45"/>
      <c r="I36" s="46"/>
      <c r="K36" s="47"/>
    </row>
    <row r="37" spans="1:11" ht="12.75">
      <c r="A37" s="17">
        <f>A30</f>
        <v>9</v>
      </c>
      <c r="B37" s="18">
        <f>B30+1</f>
        <v>39506</v>
      </c>
      <c r="C37" s="19">
        <v>0.40277777777777773</v>
      </c>
      <c r="D37" s="19">
        <v>0.4270833333333333</v>
      </c>
      <c r="E37" s="19">
        <f>D37-C37</f>
        <v>0.02430555555555558</v>
      </c>
      <c r="F37" s="20">
        <f t="shared" si="0"/>
        <v>0.5833333333333339</v>
      </c>
      <c r="G37" s="12" t="s">
        <v>117</v>
      </c>
      <c r="H37" s="16" t="s">
        <v>16</v>
      </c>
      <c r="I37" s="47">
        <f>SUM(F37:F42)</f>
        <v>10.500000000000004</v>
      </c>
      <c r="J37" s="26">
        <f>I37-K37</f>
        <v>10.500000000000004</v>
      </c>
      <c r="K37" s="47">
        <f>SUMIF($G37:$G42,$G$8,$F37:$F42)</f>
        <v>0</v>
      </c>
    </row>
    <row r="38" spans="1:11" ht="12.75">
      <c r="A38" s="17">
        <f t="shared" si="1"/>
        <v>9</v>
      </c>
      <c r="B38" s="18">
        <f>B37</f>
        <v>39506</v>
      </c>
      <c r="C38" s="19">
        <f>D37</f>
        <v>0.4270833333333333</v>
      </c>
      <c r="D38" s="19">
        <v>0.4479166666666667</v>
      </c>
      <c r="E38" s="19">
        <f>D38-C38</f>
        <v>0.02083333333333337</v>
      </c>
      <c r="F38" s="20">
        <f t="shared" si="0"/>
        <v>0.5000000000000009</v>
      </c>
      <c r="G38" s="12" t="s">
        <v>117</v>
      </c>
      <c r="H38" s="16" t="s">
        <v>16</v>
      </c>
      <c r="I38" s="37"/>
      <c r="K38" s="47"/>
    </row>
    <row r="39" spans="1:11" ht="12.75">
      <c r="A39" s="17">
        <f t="shared" si="1"/>
        <v>9</v>
      </c>
      <c r="B39" s="18">
        <f>B38</f>
        <v>39506</v>
      </c>
      <c r="C39" s="19">
        <f>D38</f>
        <v>0.4479166666666667</v>
      </c>
      <c r="D39" s="19">
        <v>0.7708333333333334</v>
      </c>
      <c r="E39" s="19">
        <f>D39-C39</f>
        <v>0.3229166666666667</v>
      </c>
      <c r="F39" s="20">
        <f t="shared" si="0"/>
        <v>7.75</v>
      </c>
      <c r="G39" s="12" t="s">
        <v>117</v>
      </c>
      <c r="H39" s="16" t="s">
        <v>16</v>
      </c>
      <c r="I39" s="37"/>
      <c r="K39" s="47"/>
    </row>
    <row r="40" spans="1:11" ht="12.75">
      <c r="A40" s="17">
        <f t="shared" si="1"/>
        <v>9</v>
      </c>
      <c r="B40" s="18">
        <f>B39</f>
        <v>39506</v>
      </c>
      <c r="C40" s="19">
        <f>D39</f>
        <v>0.7708333333333334</v>
      </c>
      <c r="D40" s="19">
        <v>0.8125</v>
      </c>
      <c r="E40" s="19">
        <f>D40-C40</f>
        <v>0.04166666666666663</v>
      </c>
      <c r="F40" s="20">
        <f t="shared" si="0"/>
        <v>0.9999999999999991</v>
      </c>
      <c r="G40" s="12" t="s">
        <v>117</v>
      </c>
      <c r="H40" s="16" t="s">
        <v>16</v>
      </c>
      <c r="I40" s="37"/>
      <c r="K40" s="47"/>
    </row>
    <row r="41" spans="1:11" ht="12.75">
      <c r="A41" s="17">
        <f t="shared" si="1"/>
        <v>9</v>
      </c>
      <c r="B41" s="18">
        <f>B40</f>
        <v>39506</v>
      </c>
      <c r="C41" s="19">
        <f>D40</f>
        <v>0.8125</v>
      </c>
      <c r="D41" s="19">
        <v>0.8402777777777778</v>
      </c>
      <c r="E41" s="19">
        <f>D41-C41</f>
        <v>0.02777777777777779</v>
      </c>
      <c r="F41" s="20">
        <f t="shared" si="0"/>
        <v>0.666666666666667</v>
      </c>
      <c r="G41" s="12" t="s">
        <v>117</v>
      </c>
      <c r="H41" s="16" t="s">
        <v>16</v>
      </c>
      <c r="I41" s="37"/>
      <c r="K41" s="47"/>
    </row>
    <row r="42" spans="1:11" s="38" customFormat="1" ht="6" customHeight="1">
      <c r="A42" s="39">
        <f t="shared" si="1"/>
        <v>9</v>
      </c>
      <c r="B42" s="40"/>
      <c r="C42" s="41"/>
      <c r="D42" s="41"/>
      <c r="E42" s="41"/>
      <c r="F42" s="42"/>
      <c r="G42" s="43"/>
      <c r="H42" s="44"/>
      <c r="I42" s="37"/>
      <c r="K42" s="47"/>
    </row>
    <row r="43" spans="1:11" ht="12.75">
      <c r="A43" s="17">
        <f>A37</f>
        <v>9</v>
      </c>
      <c r="B43" s="18">
        <f>B37+1</f>
        <v>39507</v>
      </c>
      <c r="C43" s="19">
        <v>0.28125</v>
      </c>
      <c r="D43" s="19">
        <v>0.3125</v>
      </c>
      <c r="E43" s="19">
        <f aca="true" t="shared" si="4" ref="E43:E48">D43-C43</f>
        <v>0.03125</v>
      </c>
      <c r="F43" s="20">
        <f t="shared" si="0"/>
        <v>0.75</v>
      </c>
      <c r="G43" s="12" t="s">
        <v>117</v>
      </c>
      <c r="H43" s="16" t="s">
        <v>16</v>
      </c>
      <c r="I43" s="47">
        <f>SUM(F43:F49)</f>
        <v>14.333333333333334</v>
      </c>
      <c r="J43" s="26">
        <f>I43-K43</f>
        <v>12.999999999999998</v>
      </c>
      <c r="K43" s="47">
        <f>SUMIF($G43:$G50,$G$8,$F43:$F50)</f>
        <v>1.3333333333333353</v>
      </c>
    </row>
    <row r="44" spans="1:11" ht="12.75">
      <c r="A44" s="17">
        <f t="shared" si="1"/>
        <v>9</v>
      </c>
      <c r="B44" s="18">
        <f t="shared" si="1"/>
        <v>39507</v>
      </c>
      <c r="C44" s="19">
        <f aca="true" t="shared" si="5" ref="C44:C49">D43</f>
        <v>0.3125</v>
      </c>
      <c r="D44" s="19">
        <v>0.46527777777777773</v>
      </c>
      <c r="E44" s="19">
        <f t="shared" si="4"/>
        <v>0.15277777777777773</v>
      </c>
      <c r="F44" s="20">
        <f t="shared" si="0"/>
        <v>3.6666666666666656</v>
      </c>
      <c r="G44" s="12" t="s">
        <v>117</v>
      </c>
      <c r="H44" s="16" t="s">
        <v>16</v>
      </c>
      <c r="I44" s="37"/>
      <c r="K44" s="47"/>
    </row>
    <row r="45" spans="1:11" ht="12.75">
      <c r="A45" s="17">
        <f t="shared" si="1"/>
        <v>9</v>
      </c>
      <c r="B45" s="18">
        <f t="shared" si="1"/>
        <v>39507</v>
      </c>
      <c r="C45" s="19">
        <f t="shared" si="5"/>
        <v>0.46527777777777773</v>
      </c>
      <c r="D45" s="19">
        <v>0.5208333333333334</v>
      </c>
      <c r="E45" s="19">
        <f t="shared" si="4"/>
        <v>0.055555555555555636</v>
      </c>
      <c r="F45" s="20">
        <f t="shared" si="0"/>
        <v>1.3333333333333353</v>
      </c>
      <c r="G45" s="12" t="s">
        <v>73</v>
      </c>
      <c r="H45" s="16" t="s">
        <v>132</v>
      </c>
      <c r="I45" s="37"/>
      <c r="K45" s="47"/>
    </row>
    <row r="46" spans="1:11" ht="12.75">
      <c r="A46" s="17">
        <f t="shared" si="1"/>
        <v>9</v>
      </c>
      <c r="B46" s="18">
        <f t="shared" si="1"/>
        <v>39507</v>
      </c>
      <c r="C46" s="19">
        <f t="shared" si="5"/>
        <v>0.5208333333333334</v>
      </c>
      <c r="D46" s="19">
        <v>0.53125</v>
      </c>
      <c r="E46" s="19">
        <f t="shared" si="4"/>
        <v>0.01041666666666663</v>
      </c>
      <c r="F46" s="20">
        <f t="shared" si="0"/>
        <v>0.2499999999999991</v>
      </c>
      <c r="G46" s="12" t="s">
        <v>118</v>
      </c>
      <c r="H46" s="16" t="s">
        <v>17</v>
      </c>
      <c r="I46" s="37"/>
      <c r="K46" s="47"/>
    </row>
    <row r="47" spans="1:11" ht="12.75">
      <c r="A47" s="17">
        <f t="shared" si="1"/>
        <v>9</v>
      </c>
      <c r="B47" s="18">
        <f t="shared" si="1"/>
        <v>39507</v>
      </c>
      <c r="C47" s="19">
        <f t="shared" si="5"/>
        <v>0.53125</v>
      </c>
      <c r="D47" s="19">
        <v>0.7708333333333334</v>
      </c>
      <c r="E47" s="19">
        <f t="shared" si="4"/>
        <v>0.23958333333333337</v>
      </c>
      <c r="F47" s="20">
        <f t="shared" si="0"/>
        <v>5.750000000000001</v>
      </c>
      <c r="G47" s="12" t="s">
        <v>118</v>
      </c>
      <c r="H47" s="16" t="s">
        <v>17</v>
      </c>
      <c r="I47" s="37"/>
      <c r="K47" s="47"/>
    </row>
    <row r="48" spans="1:11" ht="12.75">
      <c r="A48" s="17">
        <f t="shared" si="1"/>
        <v>9</v>
      </c>
      <c r="B48" s="18">
        <f t="shared" si="1"/>
        <v>39507</v>
      </c>
      <c r="C48" s="19">
        <f t="shared" si="5"/>
        <v>0.7708333333333334</v>
      </c>
      <c r="D48" s="19">
        <v>0.8333333333333334</v>
      </c>
      <c r="E48" s="19">
        <f t="shared" si="4"/>
        <v>0.0625</v>
      </c>
      <c r="F48" s="20">
        <f t="shared" si="0"/>
        <v>1.5</v>
      </c>
      <c r="G48" s="12" t="s">
        <v>118</v>
      </c>
      <c r="H48" s="16" t="s">
        <v>17</v>
      </c>
      <c r="I48" s="37"/>
      <c r="K48" s="47"/>
    </row>
    <row r="49" spans="1:11" ht="12.75">
      <c r="A49" s="17">
        <f t="shared" si="1"/>
        <v>9</v>
      </c>
      <c r="B49" s="18">
        <f t="shared" si="1"/>
        <v>39507</v>
      </c>
      <c r="C49" s="19">
        <f t="shared" si="5"/>
        <v>0.8333333333333334</v>
      </c>
      <c r="D49" s="19">
        <v>0.8784722222222222</v>
      </c>
      <c r="E49" s="19">
        <f>D49-C49</f>
        <v>0.04513888888888884</v>
      </c>
      <c r="F49" s="20">
        <f t="shared" si="0"/>
        <v>1.0833333333333321</v>
      </c>
      <c r="G49" s="12" t="s">
        <v>115</v>
      </c>
      <c r="H49" s="16" t="s">
        <v>30</v>
      </c>
      <c r="I49" s="37"/>
      <c r="K49" s="47"/>
    </row>
    <row r="50" spans="1:9" s="38" customFormat="1" ht="5.25" customHeight="1">
      <c r="A50" s="37">
        <f t="shared" si="1"/>
        <v>9</v>
      </c>
      <c r="B50" s="37"/>
      <c r="C50" s="37"/>
      <c r="D50" s="37"/>
      <c r="E50" s="37"/>
      <c r="F50" s="37"/>
      <c r="G50" s="37"/>
      <c r="H50" s="37"/>
      <c r="I50" s="37"/>
    </row>
  </sheetData>
  <printOptions/>
  <pageMargins left="0.75" right="0.23" top="0.42" bottom="0.3" header="0.23" footer="0.17"/>
  <pageSetup fitToHeight="1" fitToWidth="1" horizontalDpi="600" verticalDpi="600" orientation="portrait" scale="64" r:id="rId1"/>
</worksheet>
</file>

<file path=xl/worksheets/sheet16.xml><?xml version="1.0" encoding="utf-8"?>
<worksheet xmlns="http://schemas.openxmlformats.org/spreadsheetml/2006/main" xmlns:r="http://schemas.openxmlformats.org/officeDocument/2006/relationships">
  <dimension ref="A1:S50"/>
  <sheetViews>
    <sheetView zoomScale="85" zoomScaleNormal="85" workbookViewId="0" topLeftCell="A1">
      <selection activeCell="I10" sqref="I10"/>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Wk07!E2</f>
        <v>Comments describing Project_A</v>
      </c>
      <c r="F2" s="20">
        <f>SUMIF($G$12:$G$50,$G2,$F$12:$F$50)</f>
        <v>11.833333333333336</v>
      </c>
      <c r="G2" s="12" t="str">
        <f>Wk07!G2</f>
        <v>Project_A</v>
      </c>
      <c r="H2" s="16"/>
      <c r="I2" s="37"/>
    </row>
    <row r="3" spans="1:9" ht="12.75">
      <c r="A3" s="17"/>
      <c r="B3" s="18"/>
      <c r="C3" s="19"/>
      <c r="D3" s="19"/>
      <c r="E3" s="28" t="str">
        <f>Wk07!E3</f>
        <v>Comments describing Project_B</v>
      </c>
      <c r="F3" s="20">
        <f>SUMIF($G$12:$G$50,$G3,$F$12:$F$50)</f>
        <v>7.666666666666668</v>
      </c>
      <c r="G3" s="12" t="str">
        <f>Wk07!G3</f>
        <v>Project_B</v>
      </c>
      <c r="H3" s="16"/>
      <c r="I3" s="37"/>
    </row>
    <row r="4" spans="1:9" ht="12.75">
      <c r="A4" s="17"/>
      <c r="B4" s="18"/>
      <c r="C4" s="19"/>
      <c r="D4" s="19"/>
      <c r="E4" s="28" t="str">
        <f>Wk07!E4</f>
        <v>Comments describing Project_C</v>
      </c>
      <c r="F4" s="20">
        <f>SUMIF($G$12:$G$50,$G4,$F$12:$F$50)</f>
        <v>14.91666666666667</v>
      </c>
      <c r="G4" s="12" t="str">
        <f>Wk07!G4</f>
        <v>Project_C</v>
      </c>
      <c r="H4" s="16"/>
      <c r="I4" s="37"/>
    </row>
    <row r="5" spans="1:9" ht="12.75">
      <c r="A5" s="17"/>
      <c r="B5" s="18"/>
      <c r="C5" s="19"/>
      <c r="D5" s="19"/>
      <c r="E5" s="28" t="str">
        <f>Wk07!E5</f>
        <v>Comments describing Project_D</v>
      </c>
      <c r="F5" s="20">
        <f>SUMIF($G$12:$G$50,$G5,$F$12:$F$50)</f>
        <v>7.5</v>
      </c>
      <c r="G5" s="12" t="str">
        <f>Wk07!G5</f>
        <v>Project_D</v>
      </c>
      <c r="H5" s="16"/>
      <c r="I5" s="37"/>
    </row>
    <row r="6" spans="1:9" ht="12.75">
      <c r="A6" s="17"/>
      <c r="B6" s="18"/>
      <c r="C6" s="19"/>
      <c r="D6" s="19"/>
      <c r="E6" s="28" t="str">
        <f>Wk07!E6</f>
        <v>Administrative Tasks</v>
      </c>
      <c r="F6" s="20">
        <f>SUMIF($G$12:$G$50,$G6,$F$12:$F$50)</f>
        <v>2.9166666666666643</v>
      </c>
      <c r="G6" s="12" t="str">
        <f>Wk07!G6</f>
        <v>Admin</v>
      </c>
      <c r="H6" s="16"/>
      <c r="I6" s="37"/>
    </row>
    <row r="7" spans="1:9" ht="12.75">
      <c r="A7" s="17"/>
      <c r="B7" s="18"/>
      <c r="C7" s="19"/>
      <c r="D7" s="19"/>
      <c r="E7" s="83" t="str">
        <f>Wk07!E7</f>
        <v>sub-Total</v>
      </c>
      <c r="F7" s="84">
        <f>SUM(F2:F6)</f>
        <v>44.833333333333336</v>
      </c>
      <c r="G7" s="85" t="str">
        <f>Wk07!G7</f>
        <v>Billable</v>
      </c>
      <c r="H7" s="16"/>
      <c r="I7" s="37"/>
    </row>
    <row r="8" spans="1:9" ht="12.75">
      <c r="A8" s="17"/>
      <c r="B8" s="18"/>
      <c r="C8" s="19"/>
      <c r="D8" s="19"/>
      <c r="E8" s="28" t="str">
        <f>Wk07!E8</f>
        <v>Time not to be Billed to the Client</v>
      </c>
      <c r="F8" s="20">
        <f>SUMIF($G$12:$G$50,$G8,$F$12:$F$50)</f>
        <v>1.3333333333333353</v>
      </c>
      <c r="G8" s="12" t="str">
        <f>Wk07!G8</f>
        <v>non-Billable</v>
      </c>
      <c r="H8" s="16"/>
      <c r="I8" s="37"/>
    </row>
    <row r="9" spans="1:11" ht="12.75">
      <c r="A9" s="17"/>
      <c r="B9" s="18"/>
      <c r="C9" s="19"/>
      <c r="D9" s="13"/>
      <c r="E9" s="27" t="s">
        <v>79</v>
      </c>
      <c r="F9" s="21">
        <f>SUM(F7:F8)</f>
        <v>46.16666666666667</v>
      </c>
      <c r="G9" s="15" t="s">
        <v>77</v>
      </c>
      <c r="H9" s="16"/>
      <c r="I9" s="80" t="s">
        <v>77</v>
      </c>
      <c r="J9" s="1" t="s">
        <v>89</v>
      </c>
      <c r="K9" s="78" t="s">
        <v>86</v>
      </c>
    </row>
    <row r="10" spans="1:11" ht="12.75">
      <c r="A10" s="12"/>
      <c r="B10" s="13"/>
      <c r="C10" s="13"/>
      <c r="H10" s="16"/>
      <c r="I10" s="47">
        <f>SUM(I12:I50)</f>
        <v>46.16666666666667</v>
      </c>
      <c r="J10" s="26">
        <f>SUM(J12:J50)</f>
        <v>44.833333333333336</v>
      </c>
      <c r="K10" s="79">
        <f>SUM(K12:K50)</f>
        <v>1.3333333333333353</v>
      </c>
    </row>
    <row r="11" spans="1:9" ht="25.5">
      <c r="A11" s="22" t="s">
        <v>72</v>
      </c>
      <c r="B11" s="23" t="s">
        <v>69</v>
      </c>
      <c r="C11" s="24" t="s">
        <v>24</v>
      </c>
      <c r="D11" s="24" t="s">
        <v>25</v>
      </c>
      <c r="E11" s="24" t="s">
        <v>74</v>
      </c>
      <c r="F11" s="24" t="s">
        <v>75</v>
      </c>
      <c r="G11" s="22" t="s">
        <v>71</v>
      </c>
      <c r="H11" s="25" t="s">
        <v>70</v>
      </c>
      <c r="I11" s="81"/>
    </row>
    <row r="12" spans="1:11" ht="12.75">
      <c r="A12" s="17">
        <f>Wk07!$A$12+1</f>
        <v>8</v>
      </c>
      <c r="B12" s="18">
        <f>Wk07!$B$12+7</f>
        <v>39494</v>
      </c>
      <c r="C12" s="19"/>
      <c r="D12" s="19"/>
      <c r="E12" s="19">
        <f>D12-C12</f>
        <v>0</v>
      </c>
      <c r="F12" s="20">
        <f>E12*24</f>
        <v>0</v>
      </c>
      <c r="G12" s="12"/>
      <c r="H12" s="16"/>
      <c r="I12" s="47">
        <f>SUM(F12:F14)</f>
        <v>0</v>
      </c>
      <c r="J12" s="26">
        <f>I12-K12</f>
        <v>0</v>
      </c>
      <c r="K12" s="47">
        <f>SUMIF($G12:$G14,$G$8,$F12:$F14)</f>
        <v>0</v>
      </c>
    </row>
    <row r="13" spans="1:11" ht="12.75">
      <c r="A13" s="17">
        <f>A12</f>
        <v>8</v>
      </c>
      <c r="B13" s="18">
        <f>B12</f>
        <v>39494</v>
      </c>
      <c r="C13" s="19">
        <f>D12</f>
        <v>0</v>
      </c>
      <c r="D13" s="19"/>
      <c r="E13" s="19">
        <f>D13-C13</f>
        <v>0</v>
      </c>
      <c r="F13" s="20">
        <f>E13*24</f>
        <v>0</v>
      </c>
      <c r="G13" s="12"/>
      <c r="H13" s="16"/>
      <c r="I13" s="37"/>
      <c r="K13" s="47"/>
    </row>
    <row r="14" spans="1:11" s="38" customFormat="1" ht="4.5" customHeight="1">
      <c r="A14" s="39">
        <f>A12</f>
        <v>8</v>
      </c>
      <c r="B14" s="40"/>
      <c r="C14" s="41"/>
      <c r="D14" s="41"/>
      <c r="E14" s="41"/>
      <c r="F14" s="42"/>
      <c r="G14" s="43"/>
      <c r="H14" s="45"/>
      <c r="I14" s="37"/>
      <c r="K14" s="47"/>
    </row>
    <row r="15" spans="1:11" ht="12.75">
      <c r="A15" s="17">
        <f>A12</f>
        <v>8</v>
      </c>
      <c r="B15" s="18">
        <f>B12+1</f>
        <v>39495</v>
      </c>
      <c r="C15" s="19"/>
      <c r="D15" s="19"/>
      <c r="E15" s="19">
        <f>D15-C15</f>
        <v>0</v>
      </c>
      <c r="F15" s="20">
        <f>E15*24</f>
        <v>0</v>
      </c>
      <c r="G15" s="12"/>
      <c r="H15" s="16"/>
      <c r="I15" s="47">
        <f>SUM(F15:F17)</f>
        <v>0</v>
      </c>
      <c r="J15" s="26">
        <f>I15-K15</f>
        <v>0</v>
      </c>
      <c r="K15" s="47">
        <f>SUMIF($G15:$G17,$G$8,$F15:$F17)</f>
        <v>0</v>
      </c>
    </row>
    <row r="16" spans="1:11" ht="12.75">
      <c r="A16" s="17">
        <f>A15</f>
        <v>8</v>
      </c>
      <c r="B16" s="18">
        <f>B15</f>
        <v>39495</v>
      </c>
      <c r="C16" s="19">
        <f>D15</f>
        <v>0</v>
      </c>
      <c r="D16" s="19"/>
      <c r="E16" s="19">
        <f>D16-C16</f>
        <v>0</v>
      </c>
      <c r="F16" s="20">
        <f aca="true" t="shared" si="0" ref="F16:F49">E16*24</f>
        <v>0</v>
      </c>
      <c r="G16" s="12"/>
      <c r="H16" s="16"/>
      <c r="I16" s="37"/>
      <c r="K16" s="47"/>
    </row>
    <row r="17" spans="1:11" s="38" customFormat="1" ht="4.5" customHeight="1">
      <c r="A17" s="39">
        <f>A15</f>
        <v>8</v>
      </c>
      <c r="B17" s="40"/>
      <c r="C17" s="41"/>
      <c r="D17" s="41"/>
      <c r="E17" s="41"/>
      <c r="F17" s="42"/>
      <c r="G17" s="43"/>
      <c r="H17" s="45"/>
      <c r="I17" s="37"/>
      <c r="K17" s="47"/>
    </row>
    <row r="18" spans="1:11" ht="12.75">
      <c r="A18" s="17">
        <f>A15</f>
        <v>8</v>
      </c>
      <c r="B18" s="18">
        <f>B15+1</f>
        <v>39496</v>
      </c>
      <c r="C18" s="19">
        <v>0.375</v>
      </c>
      <c r="D18" s="19">
        <v>0.5208333333333334</v>
      </c>
      <c r="E18" s="19">
        <f>D18-C18</f>
        <v>0.14583333333333337</v>
      </c>
      <c r="F18" s="20">
        <f t="shared" si="0"/>
        <v>3.500000000000001</v>
      </c>
      <c r="G18" s="12" t="s">
        <v>115</v>
      </c>
      <c r="H18" s="16" t="s">
        <v>13</v>
      </c>
      <c r="I18" s="47">
        <f>SUM(F18:F22)</f>
        <v>8</v>
      </c>
      <c r="J18" s="26">
        <f>I18-K18</f>
        <v>8</v>
      </c>
      <c r="K18" s="47">
        <f>SUMIF($G18:$G22,$G$8,$F18:$F22)</f>
        <v>0</v>
      </c>
    </row>
    <row r="19" spans="1:11" ht="12.75">
      <c r="A19" s="17">
        <f aca="true" t="shared" si="1" ref="A19:B50">A18</f>
        <v>8</v>
      </c>
      <c r="B19" s="18">
        <f>B18</f>
        <v>39496</v>
      </c>
      <c r="C19" s="19">
        <f>D18</f>
        <v>0.5208333333333334</v>
      </c>
      <c r="D19" s="19">
        <v>0.6319444444444444</v>
      </c>
      <c r="E19" s="19">
        <f>D19-C19</f>
        <v>0.11111111111111105</v>
      </c>
      <c r="F19" s="20">
        <f t="shared" si="0"/>
        <v>2.666666666666665</v>
      </c>
      <c r="G19" s="12" t="s">
        <v>80</v>
      </c>
      <c r="H19" s="16" t="s">
        <v>18</v>
      </c>
      <c r="I19" s="37"/>
      <c r="K19" s="47"/>
    </row>
    <row r="20" spans="1:11" ht="12.75">
      <c r="A20" s="17">
        <f t="shared" si="1"/>
        <v>8</v>
      </c>
      <c r="B20" s="18">
        <f>B19</f>
        <v>39496</v>
      </c>
      <c r="C20" s="19">
        <f>D19</f>
        <v>0.6319444444444444</v>
      </c>
      <c r="D20" s="19">
        <v>0.6458333333333334</v>
      </c>
      <c r="E20" s="19">
        <f>D20-C20</f>
        <v>0.01388888888888895</v>
      </c>
      <c r="F20" s="20">
        <f t="shared" si="0"/>
        <v>0.3333333333333348</v>
      </c>
      <c r="G20" s="12" t="s">
        <v>115</v>
      </c>
      <c r="H20" s="16" t="s">
        <v>13</v>
      </c>
      <c r="I20" s="37"/>
      <c r="K20" s="47"/>
    </row>
    <row r="21" spans="1:11" ht="12.75">
      <c r="A21" s="17">
        <f t="shared" si="1"/>
        <v>8</v>
      </c>
      <c r="B21" s="18">
        <f>B20</f>
        <v>39496</v>
      </c>
      <c r="C21" s="19">
        <f>D20</f>
        <v>0.6458333333333334</v>
      </c>
      <c r="D21" s="19">
        <v>0.7083333333333334</v>
      </c>
      <c r="E21" s="19">
        <f>D21-C21</f>
        <v>0.0625</v>
      </c>
      <c r="F21" s="20">
        <f t="shared" si="0"/>
        <v>1.5</v>
      </c>
      <c r="G21" s="12" t="s">
        <v>115</v>
      </c>
      <c r="H21" s="16" t="s">
        <v>13</v>
      </c>
      <c r="I21" s="37"/>
      <c r="K21" s="47"/>
    </row>
    <row r="22" spans="1:11" s="38" customFormat="1" ht="5.25" customHeight="1">
      <c r="A22" s="39">
        <f>A21</f>
        <v>8</v>
      </c>
      <c r="B22" s="40"/>
      <c r="C22" s="41"/>
      <c r="D22" s="41"/>
      <c r="E22" s="41"/>
      <c r="F22" s="42"/>
      <c r="G22" s="43"/>
      <c r="H22" s="45"/>
      <c r="I22" s="37"/>
      <c r="K22" s="47"/>
    </row>
    <row r="23" spans="1:11" ht="12.75">
      <c r="A23" s="17">
        <f>A18</f>
        <v>8</v>
      </c>
      <c r="B23" s="18">
        <f>B18+1</f>
        <v>39497</v>
      </c>
      <c r="C23" s="19">
        <v>0.3611111111111111</v>
      </c>
      <c r="D23" s="19">
        <v>0.4236111111111111</v>
      </c>
      <c r="E23" s="19">
        <f aca="true" t="shared" si="2" ref="E23:E28">D23-C23</f>
        <v>0.0625</v>
      </c>
      <c r="F23" s="20">
        <f t="shared" si="0"/>
        <v>1.5</v>
      </c>
      <c r="G23" s="12" t="s">
        <v>116</v>
      </c>
      <c r="H23" s="16" t="s">
        <v>15</v>
      </c>
      <c r="I23" s="47">
        <f>SUM(F23:F29)</f>
        <v>7.166666666666667</v>
      </c>
      <c r="J23" s="26">
        <f>I23-K23</f>
        <v>7.166666666666667</v>
      </c>
      <c r="K23" s="47">
        <f>SUMIF($G23:$G29,$G$8,$F23:$F29)</f>
        <v>0</v>
      </c>
    </row>
    <row r="24" spans="1:11" ht="12.75">
      <c r="A24" s="17">
        <f t="shared" si="1"/>
        <v>8</v>
      </c>
      <c r="B24" s="18">
        <f>B23</f>
        <v>39497</v>
      </c>
      <c r="C24" s="19">
        <f>D23</f>
        <v>0.4236111111111111</v>
      </c>
      <c r="D24" s="19">
        <v>0.4618055555555556</v>
      </c>
      <c r="E24" s="19">
        <f t="shared" si="2"/>
        <v>0.038194444444444475</v>
      </c>
      <c r="F24" s="20">
        <f t="shared" si="0"/>
        <v>0.9166666666666674</v>
      </c>
      <c r="G24" s="12" t="s">
        <v>115</v>
      </c>
      <c r="H24" s="16" t="s">
        <v>13</v>
      </c>
      <c r="I24" s="37"/>
      <c r="K24" s="47"/>
    </row>
    <row r="25" spans="1:11" ht="12.75">
      <c r="A25" s="17">
        <f t="shared" si="1"/>
        <v>8</v>
      </c>
      <c r="B25" s="18">
        <f>B24</f>
        <v>39497</v>
      </c>
      <c r="C25" s="19">
        <f>D24</f>
        <v>0.4618055555555556</v>
      </c>
      <c r="D25" s="19">
        <v>0.4791666666666667</v>
      </c>
      <c r="E25" s="19">
        <f t="shared" si="2"/>
        <v>0.017361111111111105</v>
      </c>
      <c r="F25" s="20">
        <f t="shared" si="0"/>
        <v>0.4166666666666665</v>
      </c>
      <c r="G25" s="12" t="s">
        <v>115</v>
      </c>
      <c r="H25" s="16" t="s">
        <v>13</v>
      </c>
      <c r="I25" s="37"/>
      <c r="K25" s="47"/>
    </row>
    <row r="26" spans="1:11" ht="12.75">
      <c r="A26" s="17">
        <f t="shared" si="1"/>
        <v>8</v>
      </c>
      <c r="B26" s="18">
        <f>B25</f>
        <v>39497</v>
      </c>
      <c r="C26" s="19">
        <f>D25</f>
        <v>0.4791666666666667</v>
      </c>
      <c r="D26" s="19">
        <v>0.4895833333333333</v>
      </c>
      <c r="E26" s="19">
        <f t="shared" si="2"/>
        <v>0.01041666666666663</v>
      </c>
      <c r="F26" s="20">
        <f t="shared" si="0"/>
        <v>0.2499999999999991</v>
      </c>
      <c r="G26" s="12" t="s">
        <v>80</v>
      </c>
      <c r="H26" s="16" t="s">
        <v>19</v>
      </c>
      <c r="I26" s="37"/>
      <c r="K26" s="47"/>
    </row>
    <row r="27" spans="1:11" ht="12.75">
      <c r="A27" s="17">
        <f t="shared" si="1"/>
        <v>8</v>
      </c>
      <c r="B27" s="18">
        <f>B26</f>
        <v>39497</v>
      </c>
      <c r="C27" s="19">
        <f>D26</f>
        <v>0.4895833333333333</v>
      </c>
      <c r="D27" s="19">
        <v>0.625</v>
      </c>
      <c r="E27" s="19">
        <f t="shared" si="2"/>
        <v>0.13541666666666669</v>
      </c>
      <c r="F27" s="20">
        <f t="shared" si="0"/>
        <v>3.2500000000000004</v>
      </c>
      <c r="G27" s="12" t="s">
        <v>115</v>
      </c>
      <c r="H27" s="16" t="s">
        <v>13</v>
      </c>
      <c r="I27" s="37"/>
      <c r="K27" s="47"/>
    </row>
    <row r="28" spans="1:11" ht="12.75">
      <c r="A28" s="17">
        <f t="shared" si="1"/>
        <v>8</v>
      </c>
      <c r="B28" s="18">
        <f>B27</f>
        <v>39497</v>
      </c>
      <c r="C28" s="19">
        <f>D27</f>
        <v>0.625</v>
      </c>
      <c r="D28" s="19">
        <v>0.6597222222222222</v>
      </c>
      <c r="E28" s="19">
        <f t="shared" si="2"/>
        <v>0.03472222222222221</v>
      </c>
      <c r="F28" s="20">
        <f t="shared" si="0"/>
        <v>0.833333333333333</v>
      </c>
      <c r="G28" s="12" t="s">
        <v>115</v>
      </c>
      <c r="H28" s="16" t="s">
        <v>13</v>
      </c>
      <c r="I28" s="37"/>
      <c r="K28" s="47"/>
    </row>
    <row r="29" spans="1:11" s="38" customFormat="1" ht="4.5" customHeight="1">
      <c r="A29" s="39">
        <f t="shared" si="1"/>
        <v>8</v>
      </c>
      <c r="B29" s="40"/>
      <c r="C29" s="41"/>
      <c r="D29" s="41"/>
      <c r="E29" s="41"/>
      <c r="F29" s="42"/>
      <c r="G29" s="43"/>
      <c r="H29" s="45"/>
      <c r="I29" s="37"/>
      <c r="K29" s="47"/>
    </row>
    <row r="30" spans="1:11" ht="12.75">
      <c r="A30" s="17">
        <f>A23</f>
        <v>8</v>
      </c>
      <c r="B30" s="18">
        <f>B23+1</f>
        <v>39498</v>
      </c>
      <c r="C30" s="19">
        <v>0.3263888888888889</v>
      </c>
      <c r="D30" s="19">
        <v>0.4444444444444444</v>
      </c>
      <c r="E30" s="19">
        <f aca="true" t="shared" si="3" ref="E30:E35">D30-C30</f>
        <v>0.11805555555555552</v>
      </c>
      <c r="F30" s="20">
        <f t="shared" si="0"/>
        <v>2.8333333333333326</v>
      </c>
      <c r="G30" s="12" t="s">
        <v>116</v>
      </c>
      <c r="H30" s="16" t="s">
        <v>15</v>
      </c>
      <c r="I30" s="47">
        <f>SUM(F30:F36)</f>
        <v>6.166666666666668</v>
      </c>
      <c r="J30" s="26">
        <f>I30-K30</f>
        <v>6.166666666666668</v>
      </c>
      <c r="K30" s="47">
        <f>SUMIF($G30:$G36,$G$8,$F30:$F36)</f>
        <v>0</v>
      </c>
    </row>
    <row r="31" spans="1:11" ht="12.75">
      <c r="A31" s="17">
        <f t="shared" si="1"/>
        <v>8</v>
      </c>
      <c r="B31" s="18">
        <f>B30</f>
        <v>39498</v>
      </c>
      <c r="C31" s="19">
        <f>D30</f>
        <v>0.4444444444444444</v>
      </c>
      <c r="D31" s="19">
        <v>0.46527777777777773</v>
      </c>
      <c r="E31" s="19">
        <f t="shared" si="3"/>
        <v>0.020833333333333315</v>
      </c>
      <c r="F31" s="20">
        <f t="shared" si="0"/>
        <v>0.49999999999999956</v>
      </c>
      <c r="G31" s="12" t="s">
        <v>116</v>
      </c>
      <c r="H31" s="16" t="s">
        <v>15</v>
      </c>
      <c r="I31" s="37"/>
      <c r="K31" s="47"/>
    </row>
    <row r="32" spans="1:11" ht="12.75">
      <c r="A32" s="17">
        <f t="shared" si="1"/>
        <v>8</v>
      </c>
      <c r="B32" s="18">
        <f>B31</f>
        <v>39498</v>
      </c>
      <c r="C32" s="19">
        <f>D31</f>
        <v>0.46527777777777773</v>
      </c>
      <c r="D32" s="19">
        <v>0.513888888888889</v>
      </c>
      <c r="E32" s="19">
        <f t="shared" si="3"/>
        <v>0.048611111111111216</v>
      </c>
      <c r="F32" s="20">
        <f t="shared" si="0"/>
        <v>1.1666666666666692</v>
      </c>
      <c r="G32" s="12" t="s">
        <v>116</v>
      </c>
      <c r="H32" s="16" t="s">
        <v>15</v>
      </c>
      <c r="I32" s="37"/>
      <c r="K32" s="47"/>
    </row>
    <row r="33" spans="1:11" ht="12.75">
      <c r="A33" s="17">
        <f t="shared" si="1"/>
        <v>8</v>
      </c>
      <c r="B33" s="18">
        <f>B32</f>
        <v>39498</v>
      </c>
      <c r="C33" s="19">
        <f>D32</f>
        <v>0.513888888888889</v>
      </c>
      <c r="D33" s="19">
        <v>0.53125</v>
      </c>
      <c r="E33" s="19">
        <f t="shared" si="3"/>
        <v>0.01736111111111105</v>
      </c>
      <c r="F33" s="20">
        <f t="shared" si="0"/>
        <v>0.4166666666666652</v>
      </c>
      <c r="G33" s="12" t="s">
        <v>116</v>
      </c>
      <c r="H33" s="16" t="s">
        <v>15</v>
      </c>
      <c r="I33" s="37"/>
      <c r="K33" s="47"/>
    </row>
    <row r="34" spans="1:11" ht="12.75">
      <c r="A34" s="17">
        <f t="shared" si="1"/>
        <v>8</v>
      </c>
      <c r="B34" s="18">
        <f>B33</f>
        <v>39498</v>
      </c>
      <c r="C34" s="19">
        <f>D33</f>
        <v>0.53125</v>
      </c>
      <c r="D34" s="19">
        <v>0.5625</v>
      </c>
      <c r="E34" s="19">
        <f t="shared" si="3"/>
        <v>0.03125</v>
      </c>
      <c r="F34" s="20">
        <f t="shared" si="0"/>
        <v>0.75</v>
      </c>
      <c r="G34" s="12" t="s">
        <v>116</v>
      </c>
      <c r="H34" s="16" t="s">
        <v>15</v>
      </c>
      <c r="I34" s="37"/>
      <c r="K34" s="47"/>
    </row>
    <row r="35" spans="1:11" ht="12.75">
      <c r="A35" s="17">
        <f t="shared" si="1"/>
        <v>8</v>
      </c>
      <c r="B35" s="18">
        <f>B34</f>
        <v>39498</v>
      </c>
      <c r="C35" s="19">
        <f>D34</f>
        <v>0.5625</v>
      </c>
      <c r="D35" s="19">
        <v>0.5833333333333334</v>
      </c>
      <c r="E35" s="19">
        <f t="shared" si="3"/>
        <v>0.02083333333333337</v>
      </c>
      <c r="F35" s="20">
        <f t="shared" si="0"/>
        <v>0.5000000000000009</v>
      </c>
      <c r="G35" s="12" t="s">
        <v>116</v>
      </c>
      <c r="H35" s="16" t="s">
        <v>15</v>
      </c>
      <c r="I35" s="37"/>
      <c r="K35" s="47"/>
    </row>
    <row r="36" spans="1:11" s="38" customFormat="1" ht="4.5" customHeight="1">
      <c r="A36" s="39">
        <f t="shared" si="1"/>
        <v>8</v>
      </c>
      <c r="B36" s="40"/>
      <c r="C36" s="41"/>
      <c r="D36" s="41"/>
      <c r="E36" s="41"/>
      <c r="F36" s="42"/>
      <c r="G36" s="43"/>
      <c r="H36" s="45"/>
      <c r="I36" s="46"/>
      <c r="K36" s="47"/>
    </row>
    <row r="37" spans="1:11" ht="12.75">
      <c r="A37" s="17">
        <f>A30</f>
        <v>8</v>
      </c>
      <c r="B37" s="18">
        <f>B30+1</f>
        <v>39499</v>
      </c>
      <c r="C37" s="19">
        <v>0.40277777777777773</v>
      </c>
      <c r="D37" s="19">
        <v>0.4270833333333333</v>
      </c>
      <c r="E37" s="19">
        <f>D37-C37</f>
        <v>0.02430555555555558</v>
      </c>
      <c r="F37" s="20">
        <f t="shared" si="0"/>
        <v>0.5833333333333339</v>
      </c>
      <c r="G37" s="12" t="s">
        <v>117</v>
      </c>
      <c r="H37" s="16" t="s">
        <v>16</v>
      </c>
      <c r="I37" s="47">
        <f>SUM(F37:F42)</f>
        <v>10.500000000000004</v>
      </c>
      <c r="J37" s="26">
        <f>I37-K37</f>
        <v>10.500000000000004</v>
      </c>
      <c r="K37" s="47">
        <f>SUMIF($G37:$G42,$G$8,$F37:$F42)</f>
        <v>0</v>
      </c>
    </row>
    <row r="38" spans="1:11" ht="12.75">
      <c r="A38" s="17">
        <f t="shared" si="1"/>
        <v>8</v>
      </c>
      <c r="B38" s="18">
        <f>B37</f>
        <v>39499</v>
      </c>
      <c r="C38" s="19">
        <f>D37</f>
        <v>0.4270833333333333</v>
      </c>
      <c r="D38" s="19">
        <v>0.4479166666666667</v>
      </c>
      <c r="E38" s="19">
        <f>D38-C38</f>
        <v>0.02083333333333337</v>
      </c>
      <c r="F38" s="20">
        <f t="shared" si="0"/>
        <v>0.5000000000000009</v>
      </c>
      <c r="G38" s="12" t="s">
        <v>117</v>
      </c>
      <c r="H38" s="16" t="s">
        <v>16</v>
      </c>
      <c r="I38" s="37"/>
      <c r="K38" s="47"/>
    </row>
    <row r="39" spans="1:11" ht="12.75">
      <c r="A39" s="17">
        <f t="shared" si="1"/>
        <v>8</v>
      </c>
      <c r="B39" s="18">
        <f>B38</f>
        <v>39499</v>
      </c>
      <c r="C39" s="19">
        <f>D38</f>
        <v>0.4479166666666667</v>
      </c>
      <c r="D39" s="19">
        <v>0.7708333333333334</v>
      </c>
      <c r="E39" s="19">
        <f>D39-C39</f>
        <v>0.3229166666666667</v>
      </c>
      <c r="F39" s="20">
        <f t="shared" si="0"/>
        <v>7.75</v>
      </c>
      <c r="G39" s="12" t="s">
        <v>117</v>
      </c>
      <c r="H39" s="16" t="s">
        <v>16</v>
      </c>
      <c r="I39" s="37"/>
      <c r="K39" s="47"/>
    </row>
    <row r="40" spans="1:11" ht="12.75">
      <c r="A40" s="17">
        <f t="shared" si="1"/>
        <v>8</v>
      </c>
      <c r="B40" s="18">
        <f>B39</f>
        <v>39499</v>
      </c>
      <c r="C40" s="19">
        <f>D39</f>
        <v>0.7708333333333334</v>
      </c>
      <c r="D40" s="19">
        <v>0.8125</v>
      </c>
      <c r="E40" s="19">
        <f>D40-C40</f>
        <v>0.04166666666666663</v>
      </c>
      <c r="F40" s="20">
        <f t="shared" si="0"/>
        <v>0.9999999999999991</v>
      </c>
      <c r="G40" s="12" t="s">
        <v>117</v>
      </c>
      <c r="H40" s="16" t="s">
        <v>16</v>
      </c>
      <c r="I40" s="37"/>
      <c r="K40" s="47"/>
    </row>
    <row r="41" spans="1:11" ht="12.75">
      <c r="A41" s="17">
        <f t="shared" si="1"/>
        <v>8</v>
      </c>
      <c r="B41" s="18">
        <f>B40</f>
        <v>39499</v>
      </c>
      <c r="C41" s="19">
        <f>D40</f>
        <v>0.8125</v>
      </c>
      <c r="D41" s="19">
        <v>0.8402777777777778</v>
      </c>
      <c r="E41" s="19">
        <f>D41-C41</f>
        <v>0.02777777777777779</v>
      </c>
      <c r="F41" s="20">
        <f t="shared" si="0"/>
        <v>0.666666666666667</v>
      </c>
      <c r="G41" s="12" t="s">
        <v>117</v>
      </c>
      <c r="H41" s="16" t="s">
        <v>16</v>
      </c>
      <c r="I41" s="37"/>
      <c r="K41" s="47"/>
    </row>
    <row r="42" spans="1:11" s="38" customFormat="1" ht="6" customHeight="1">
      <c r="A42" s="39">
        <f t="shared" si="1"/>
        <v>8</v>
      </c>
      <c r="B42" s="40"/>
      <c r="C42" s="41"/>
      <c r="D42" s="41"/>
      <c r="E42" s="41"/>
      <c r="F42" s="42"/>
      <c r="G42" s="43"/>
      <c r="H42" s="44"/>
      <c r="I42" s="37"/>
      <c r="K42" s="47"/>
    </row>
    <row r="43" spans="1:11" ht="12.75">
      <c r="A43" s="17">
        <f>A37</f>
        <v>8</v>
      </c>
      <c r="B43" s="18">
        <f>B37+1</f>
        <v>39500</v>
      </c>
      <c r="C43" s="19">
        <v>0.28125</v>
      </c>
      <c r="D43" s="19">
        <v>0.3125</v>
      </c>
      <c r="E43" s="19">
        <f aca="true" t="shared" si="4" ref="E43:E48">D43-C43</f>
        <v>0.03125</v>
      </c>
      <c r="F43" s="20">
        <f t="shared" si="0"/>
        <v>0.75</v>
      </c>
      <c r="G43" s="12" t="s">
        <v>117</v>
      </c>
      <c r="H43" s="16" t="s">
        <v>16</v>
      </c>
      <c r="I43" s="47">
        <f>SUM(F43:F49)</f>
        <v>14.333333333333334</v>
      </c>
      <c r="J43" s="26">
        <f>I43-K43</f>
        <v>12.999999999999998</v>
      </c>
      <c r="K43" s="47">
        <f>SUMIF($G43:$G50,$G$8,$F43:$F50)</f>
        <v>1.3333333333333353</v>
      </c>
    </row>
    <row r="44" spans="1:11" ht="12.75">
      <c r="A44" s="17">
        <f t="shared" si="1"/>
        <v>8</v>
      </c>
      <c r="B44" s="18">
        <f t="shared" si="1"/>
        <v>39500</v>
      </c>
      <c r="C44" s="19">
        <f aca="true" t="shared" si="5" ref="C44:C49">D43</f>
        <v>0.3125</v>
      </c>
      <c r="D44" s="19">
        <v>0.46527777777777773</v>
      </c>
      <c r="E44" s="19">
        <f t="shared" si="4"/>
        <v>0.15277777777777773</v>
      </c>
      <c r="F44" s="20">
        <f t="shared" si="0"/>
        <v>3.6666666666666656</v>
      </c>
      <c r="G44" s="12" t="s">
        <v>117</v>
      </c>
      <c r="H44" s="16" t="s">
        <v>16</v>
      </c>
      <c r="I44" s="37"/>
      <c r="K44" s="47"/>
    </row>
    <row r="45" spans="1:11" ht="12.75">
      <c r="A45" s="17">
        <f t="shared" si="1"/>
        <v>8</v>
      </c>
      <c r="B45" s="18">
        <f t="shared" si="1"/>
        <v>39500</v>
      </c>
      <c r="C45" s="19">
        <f t="shared" si="5"/>
        <v>0.46527777777777773</v>
      </c>
      <c r="D45" s="19">
        <v>0.5208333333333334</v>
      </c>
      <c r="E45" s="19">
        <f t="shared" si="4"/>
        <v>0.055555555555555636</v>
      </c>
      <c r="F45" s="20">
        <f t="shared" si="0"/>
        <v>1.3333333333333353</v>
      </c>
      <c r="G45" s="12" t="s">
        <v>73</v>
      </c>
      <c r="H45" s="16" t="s">
        <v>132</v>
      </c>
      <c r="I45" s="37"/>
      <c r="K45" s="47"/>
    </row>
    <row r="46" spans="1:11" ht="12.75">
      <c r="A46" s="17">
        <f t="shared" si="1"/>
        <v>8</v>
      </c>
      <c r="B46" s="18">
        <f t="shared" si="1"/>
        <v>39500</v>
      </c>
      <c r="C46" s="19">
        <f t="shared" si="5"/>
        <v>0.5208333333333334</v>
      </c>
      <c r="D46" s="19">
        <v>0.53125</v>
      </c>
      <c r="E46" s="19">
        <f t="shared" si="4"/>
        <v>0.01041666666666663</v>
      </c>
      <c r="F46" s="20">
        <f t="shared" si="0"/>
        <v>0.2499999999999991</v>
      </c>
      <c r="G46" s="12" t="s">
        <v>118</v>
      </c>
      <c r="H46" s="16" t="s">
        <v>17</v>
      </c>
      <c r="I46" s="37"/>
      <c r="K46" s="47"/>
    </row>
    <row r="47" spans="1:11" ht="12.75">
      <c r="A47" s="17">
        <f t="shared" si="1"/>
        <v>8</v>
      </c>
      <c r="B47" s="18">
        <f t="shared" si="1"/>
        <v>39500</v>
      </c>
      <c r="C47" s="19">
        <f t="shared" si="5"/>
        <v>0.53125</v>
      </c>
      <c r="D47" s="19">
        <v>0.7708333333333334</v>
      </c>
      <c r="E47" s="19">
        <f t="shared" si="4"/>
        <v>0.23958333333333337</v>
      </c>
      <c r="F47" s="20">
        <f t="shared" si="0"/>
        <v>5.750000000000001</v>
      </c>
      <c r="G47" s="12" t="s">
        <v>118</v>
      </c>
      <c r="H47" s="16" t="s">
        <v>17</v>
      </c>
      <c r="I47" s="37"/>
      <c r="K47" s="47"/>
    </row>
    <row r="48" spans="1:11" ht="12.75">
      <c r="A48" s="17">
        <f t="shared" si="1"/>
        <v>8</v>
      </c>
      <c r="B48" s="18">
        <f t="shared" si="1"/>
        <v>39500</v>
      </c>
      <c r="C48" s="19">
        <f t="shared" si="5"/>
        <v>0.7708333333333334</v>
      </c>
      <c r="D48" s="19">
        <v>0.8333333333333334</v>
      </c>
      <c r="E48" s="19">
        <f t="shared" si="4"/>
        <v>0.0625</v>
      </c>
      <c r="F48" s="20">
        <f t="shared" si="0"/>
        <v>1.5</v>
      </c>
      <c r="G48" s="12" t="s">
        <v>118</v>
      </c>
      <c r="H48" s="16" t="s">
        <v>17</v>
      </c>
      <c r="I48" s="37"/>
      <c r="K48" s="47"/>
    </row>
    <row r="49" spans="1:11" ht="12.75">
      <c r="A49" s="17">
        <f t="shared" si="1"/>
        <v>8</v>
      </c>
      <c r="B49" s="18">
        <f t="shared" si="1"/>
        <v>39500</v>
      </c>
      <c r="C49" s="19">
        <f t="shared" si="5"/>
        <v>0.8333333333333334</v>
      </c>
      <c r="D49" s="19">
        <v>0.8784722222222222</v>
      </c>
      <c r="E49" s="19">
        <f>D49-C49</f>
        <v>0.04513888888888884</v>
      </c>
      <c r="F49" s="20">
        <f t="shared" si="0"/>
        <v>1.0833333333333321</v>
      </c>
      <c r="G49" s="12" t="s">
        <v>115</v>
      </c>
      <c r="H49" s="16" t="s">
        <v>30</v>
      </c>
      <c r="I49" s="37"/>
      <c r="K49" s="47"/>
    </row>
    <row r="50" spans="1:9" s="38" customFormat="1" ht="5.25" customHeight="1">
      <c r="A50" s="37">
        <f t="shared" si="1"/>
        <v>8</v>
      </c>
      <c r="B50" s="37"/>
      <c r="C50" s="37"/>
      <c r="D50" s="37"/>
      <c r="E50" s="37"/>
      <c r="F50" s="37"/>
      <c r="G50" s="37"/>
      <c r="H50" s="37"/>
      <c r="I50" s="37"/>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S50"/>
  <sheetViews>
    <sheetView zoomScale="85" zoomScaleNormal="85" workbookViewId="0" topLeftCell="A1">
      <selection activeCell="F8" sqref="F8"/>
    </sheetView>
  </sheetViews>
  <sheetFormatPr defaultColWidth="9.140625" defaultRowHeight="12.75"/>
  <cols>
    <col min="1" max="1" width="7.421875" style="0" bestFit="1" customWidth="1"/>
    <col min="2" max="2" width="29.57421875" style="0" bestFit="1" customWidth="1"/>
    <col min="3" max="3" width="6.28125" style="0" bestFit="1" customWidth="1"/>
    <col min="4" max="4" width="6.7109375" style="0" bestFit="1" customWidth="1"/>
    <col min="5" max="5" width="10.421875" style="0" bestFit="1" customWidth="1"/>
    <col min="6" max="6" width="9.00390625" style="0" bestFit="1" customWidth="1"/>
    <col min="7" max="7" width="10.57421875" style="0" bestFit="1" customWidth="1"/>
    <col min="8" max="8" width="53.140625" style="0" customWidth="1"/>
    <col min="9" max="9" width="6.8515625" style="38" customWidth="1"/>
    <col min="10" max="10" width="8.14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Wk06!E2</f>
        <v>Comments describing Project_A</v>
      </c>
      <c r="F2" s="20">
        <f>SUMIF($G$12:$G$50,$G2,$F$12:$F$50)</f>
        <v>11.833333333333336</v>
      </c>
      <c r="G2" s="12" t="str">
        <f>Wk06!G2</f>
        <v>Project_A</v>
      </c>
      <c r="H2" s="16"/>
      <c r="I2" s="37"/>
    </row>
    <row r="3" spans="1:9" ht="12.75">
      <c r="A3" s="17"/>
      <c r="B3" s="18"/>
      <c r="C3" s="19"/>
      <c r="D3" s="19"/>
      <c r="E3" s="28" t="str">
        <f>Wk06!E3</f>
        <v>Comments describing Project_B</v>
      </c>
      <c r="F3" s="20">
        <f>SUMIF($G$12:$G$50,$G3,$F$12:$F$50)</f>
        <v>6.166666666666668</v>
      </c>
      <c r="G3" s="12" t="str">
        <f>Wk06!G3</f>
        <v>Project_B</v>
      </c>
      <c r="H3" s="16"/>
      <c r="I3" s="37"/>
    </row>
    <row r="4" spans="1:9" ht="12.75">
      <c r="A4" s="17"/>
      <c r="B4" s="18"/>
      <c r="C4" s="19"/>
      <c r="D4" s="19"/>
      <c r="E4" s="28" t="str">
        <f>Wk06!E4</f>
        <v>Comments describing Project_C</v>
      </c>
      <c r="F4" s="20">
        <f>SUMIF($G$12:$G$50,$G4,$F$12:$F$50)</f>
        <v>12.000000000000004</v>
      </c>
      <c r="G4" s="12" t="str">
        <f>Wk06!G4</f>
        <v>Project_C</v>
      </c>
      <c r="H4" s="16"/>
      <c r="I4" s="37"/>
    </row>
    <row r="5" spans="1:9" ht="12.75">
      <c r="A5" s="17"/>
      <c r="B5" s="18"/>
      <c r="C5" s="19"/>
      <c r="D5" s="19"/>
      <c r="E5" s="28" t="str">
        <f>Wk06!E5</f>
        <v>Comments describing Project_D</v>
      </c>
      <c r="F5" s="20">
        <f>SUMIF($G$12:$G$50,$G5,$F$12:$F$50)</f>
        <v>11.916666666666666</v>
      </c>
      <c r="G5" s="12" t="str">
        <f>Wk06!G5</f>
        <v>Project_D</v>
      </c>
      <c r="H5" s="16"/>
      <c r="I5" s="37"/>
    </row>
    <row r="6" spans="1:9" ht="12.75">
      <c r="A6" s="17"/>
      <c r="B6" s="18"/>
      <c r="C6" s="19"/>
      <c r="D6" s="19"/>
      <c r="E6" s="28" t="str">
        <f>Wk06!E6</f>
        <v>Administrative Tasks</v>
      </c>
      <c r="F6" s="20">
        <f>SUMIF($G$12:$G$50,$G6,$F$12:$F$50)</f>
        <v>2.9166666666666643</v>
      </c>
      <c r="G6" s="12" t="str">
        <f>Wk06!G6</f>
        <v>Admin</v>
      </c>
      <c r="H6" s="16"/>
      <c r="I6" s="37"/>
    </row>
    <row r="7" spans="1:9" ht="12.75">
      <c r="A7" s="17"/>
      <c r="B7" s="18"/>
      <c r="C7" s="19"/>
      <c r="D7" s="19"/>
      <c r="E7" s="83" t="str">
        <f>Wk06!E7</f>
        <v>sub-Total</v>
      </c>
      <c r="F7" s="84">
        <f>SUM(F2:F6)</f>
        <v>44.833333333333336</v>
      </c>
      <c r="G7" s="85" t="str">
        <f>Wk06!G7</f>
        <v>Billable</v>
      </c>
      <c r="H7" s="16"/>
      <c r="I7" s="37"/>
    </row>
    <row r="8" spans="1:9" ht="12.75">
      <c r="A8" s="17"/>
      <c r="B8" s="18"/>
      <c r="C8" s="19"/>
      <c r="D8" s="19"/>
      <c r="E8" s="28" t="str">
        <f>Wk06!E8</f>
        <v>Time not to be Billed to the Client</v>
      </c>
      <c r="F8" s="20">
        <f>SUMIF($G$12:$G$50,$G8,$F$12:$F$50)</f>
        <v>1.3333333333333353</v>
      </c>
      <c r="G8" s="12" t="str">
        <f>Wk06!G8</f>
        <v>non-Billable</v>
      </c>
      <c r="H8" s="16"/>
      <c r="I8" s="37"/>
    </row>
    <row r="9" spans="1:11" ht="12.75">
      <c r="A9" s="17"/>
      <c r="B9" s="18"/>
      <c r="C9" s="19"/>
      <c r="D9" s="13"/>
      <c r="E9" s="27" t="s">
        <v>79</v>
      </c>
      <c r="F9" s="21">
        <f>SUM(F7:F8)</f>
        <v>46.16666666666667</v>
      </c>
      <c r="G9" s="15" t="s">
        <v>77</v>
      </c>
      <c r="H9" s="16"/>
      <c r="I9" s="80" t="s">
        <v>77</v>
      </c>
      <c r="J9" s="1" t="s">
        <v>89</v>
      </c>
      <c r="K9" s="78" t="s">
        <v>86</v>
      </c>
    </row>
    <row r="10" spans="1:11" ht="12.75">
      <c r="A10" s="12"/>
      <c r="B10" s="13"/>
      <c r="C10" s="13"/>
      <c r="H10" s="16"/>
      <c r="I10" s="47">
        <f>SUM(I12:I50)</f>
        <v>46.16666666666667</v>
      </c>
      <c r="J10" s="26">
        <f>SUM(J12:J50)</f>
        <v>44.833333333333336</v>
      </c>
      <c r="K10" s="79">
        <f>SUM(K12:K50)</f>
        <v>1.3333333333333353</v>
      </c>
    </row>
    <row r="11" spans="1:9" ht="25.5">
      <c r="A11" s="22" t="s">
        <v>72</v>
      </c>
      <c r="B11" s="23" t="s">
        <v>69</v>
      </c>
      <c r="C11" s="24" t="s">
        <v>24</v>
      </c>
      <c r="D11" s="24" t="s">
        <v>25</v>
      </c>
      <c r="E11" s="24" t="s">
        <v>74</v>
      </c>
      <c r="F11" s="24" t="s">
        <v>75</v>
      </c>
      <c r="G11" s="22" t="s">
        <v>71</v>
      </c>
      <c r="H11" s="25" t="s">
        <v>70</v>
      </c>
      <c r="I11" s="81"/>
    </row>
    <row r="12" spans="1:11" ht="12.75">
      <c r="A12" s="17">
        <f>Wk06!$A$12+1</f>
        <v>7</v>
      </c>
      <c r="B12" s="18">
        <f>Wk06!$B$12+7</f>
        <v>39487</v>
      </c>
      <c r="C12" s="19"/>
      <c r="D12" s="19"/>
      <c r="E12" s="19">
        <f>D12-C12</f>
        <v>0</v>
      </c>
      <c r="F12" s="20">
        <f>E12*24</f>
        <v>0</v>
      </c>
      <c r="G12" s="12"/>
      <c r="H12" s="16"/>
      <c r="I12" s="47">
        <f>SUM(F12:F14)</f>
        <v>0</v>
      </c>
      <c r="J12" s="26">
        <f>I12-K12</f>
        <v>0</v>
      </c>
      <c r="K12" s="47">
        <f>SUMIF($G12:$G14,$G$8,$F12:$F14)</f>
        <v>0</v>
      </c>
    </row>
    <row r="13" spans="1:11" ht="12.75">
      <c r="A13" s="17">
        <f>A12</f>
        <v>7</v>
      </c>
      <c r="B13" s="18">
        <f>B12</f>
        <v>39487</v>
      </c>
      <c r="C13" s="19">
        <f>D12</f>
        <v>0</v>
      </c>
      <c r="D13" s="19"/>
      <c r="E13" s="19">
        <f>D13-C13</f>
        <v>0</v>
      </c>
      <c r="F13" s="20">
        <f>E13*24</f>
        <v>0</v>
      </c>
      <c r="G13" s="12"/>
      <c r="H13" s="16"/>
      <c r="I13" s="37"/>
      <c r="K13" s="47"/>
    </row>
    <row r="14" spans="1:11" s="38" customFormat="1" ht="4.5" customHeight="1">
      <c r="A14" s="39">
        <f>A12</f>
        <v>7</v>
      </c>
      <c r="B14" s="40"/>
      <c r="C14" s="41"/>
      <c r="D14" s="41"/>
      <c r="E14" s="41"/>
      <c r="F14" s="42"/>
      <c r="G14" s="43"/>
      <c r="H14" s="45"/>
      <c r="I14" s="37"/>
      <c r="K14" s="47"/>
    </row>
    <row r="15" spans="1:11" ht="12.75">
      <c r="A15" s="17">
        <f>A12</f>
        <v>7</v>
      </c>
      <c r="B15" s="18">
        <f>B12+1</f>
        <v>39488</v>
      </c>
      <c r="C15" s="19"/>
      <c r="D15" s="19"/>
      <c r="E15" s="19">
        <f>D15-C15</f>
        <v>0</v>
      </c>
      <c r="F15" s="20">
        <f>E15*24</f>
        <v>0</v>
      </c>
      <c r="G15" s="12"/>
      <c r="H15" s="16"/>
      <c r="I15" s="47">
        <f>SUM(F15:F17)</f>
        <v>0</v>
      </c>
      <c r="J15" s="26">
        <f>I15-K15</f>
        <v>0</v>
      </c>
      <c r="K15" s="47">
        <f>SUMIF($G15:$G17,$G$8,$F15:$F17)</f>
        <v>0</v>
      </c>
    </row>
    <row r="16" spans="1:11" ht="12.75">
      <c r="A16" s="17">
        <f>A15</f>
        <v>7</v>
      </c>
      <c r="B16" s="18">
        <f>B15</f>
        <v>39488</v>
      </c>
      <c r="C16" s="19">
        <f>D15</f>
        <v>0</v>
      </c>
      <c r="D16" s="19"/>
      <c r="E16" s="19">
        <f>D16-C16</f>
        <v>0</v>
      </c>
      <c r="F16" s="20">
        <f aca="true" t="shared" si="0" ref="F16:F49">E16*24</f>
        <v>0</v>
      </c>
      <c r="G16" s="12"/>
      <c r="H16" s="16"/>
      <c r="I16" s="37"/>
      <c r="K16" s="47"/>
    </row>
    <row r="17" spans="1:11" s="38" customFormat="1" ht="4.5" customHeight="1">
      <c r="A17" s="39">
        <f>A15</f>
        <v>7</v>
      </c>
      <c r="B17" s="40"/>
      <c r="C17" s="41"/>
      <c r="D17" s="41"/>
      <c r="E17" s="41"/>
      <c r="F17" s="42"/>
      <c r="G17" s="43"/>
      <c r="H17" s="45"/>
      <c r="I17" s="37"/>
      <c r="K17" s="47"/>
    </row>
    <row r="18" spans="1:11" ht="12.75">
      <c r="A18" s="17">
        <f>A15</f>
        <v>7</v>
      </c>
      <c r="B18" s="18">
        <f>B15+1</f>
        <v>39489</v>
      </c>
      <c r="C18" s="19">
        <v>0.375</v>
      </c>
      <c r="D18" s="19">
        <v>0.5208333333333334</v>
      </c>
      <c r="E18" s="19">
        <f>D18-C18</f>
        <v>0.14583333333333337</v>
      </c>
      <c r="F18" s="20">
        <f t="shared" si="0"/>
        <v>3.500000000000001</v>
      </c>
      <c r="G18" s="12" t="s">
        <v>115</v>
      </c>
      <c r="H18" s="16" t="s">
        <v>13</v>
      </c>
      <c r="I18" s="47">
        <f>SUM(F18:F22)</f>
        <v>8</v>
      </c>
      <c r="J18" s="26">
        <f>I18-K18</f>
        <v>8</v>
      </c>
      <c r="K18" s="47">
        <f>SUMIF($G18:$G22,$G$8,$F18:$F22)</f>
        <v>0</v>
      </c>
    </row>
    <row r="19" spans="1:11" ht="12.75">
      <c r="A19" s="17">
        <f aca="true" t="shared" si="1" ref="A19:B50">A18</f>
        <v>7</v>
      </c>
      <c r="B19" s="18">
        <f>B18</f>
        <v>39489</v>
      </c>
      <c r="C19" s="19">
        <f>D18</f>
        <v>0.5208333333333334</v>
      </c>
      <c r="D19" s="19">
        <v>0.6319444444444444</v>
      </c>
      <c r="E19" s="19">
        <f>D19-C19</f>
        <v>0.11111111111111105</v>
      </c>
      <c r="F19" s="20">
        <f t="shared" si="0"/>
        <v>2.666666666666665</v>
      </c>
      <c r="G19" s="12" t="s">
        <v>80</v>
      </c>
      <c r="H19" s="16" t="s">
        <v>18</v>
      </c>
      <c r="I19" s="37"/>
      <c r="K19" s="47"/>
    </row>
    <row r="20" spans="1:11" ht="12.75">
      <c r="A20" s="17">
        <f t="shared" si="1"/>
        <v>7</v>
      </c>
      <c r="B20" s="18">
        <f>B19</f>
        <v>39489</v>
      </c>
      <c r="C20" s="19">
        <f>D19</f>
        <v>0.6319444444444444</v>
      </c>
      <c r="D20" s="19">
        <v>0.6458333333333334</v>
      </c>
      <c r="E20" s="19">
        <f>D20-C20</f>
        <v>0.01388888888888895</v>
      </c>
      <c r="F20" s="20">
        <f t="shared" si="0"/>
        <v>0.3333333333333348</v>
      </c>
      <c r="G20" s="12" t="s">
        <v>115</v>
      </c>
      <c r="H20" s="16" t="s">
        <v>13</v>
      </c>
      <c r="I20" s="37"/>
      <c r="K20" s="47"/>
    </row>
    <row r="21" spans="1:11" ht="12.75">
      <c r="A21" s="17">
        <f t="shared" si="1"/>
        <v>7</v>
      </c>
      <c r="B21" s="18">
        <f>B20</f>
        <v>39489</v>
      </c>
      <c r="C21" s="19">
        <f>D20</f>
        <v>0.6458333333333334</v>
      </c>
      <c r="D21" s="19">
        <v>0.7083333333333334</v>
      </c>
      <c r="E21" s="19">
        <f>D21-C21</f>
        <v>0.0625</v>
      </c>
      <c r="F21" s="20">
        <f t="shared" si="0"/>
        <v>1.5</v>
      </c>
      <c r="G21" s="12" t="s">
        <v>115</v>
      </c>
      <c r="H21" s="16" t="s">
        <v>13</v>
      </c>
      <c r="I21" s="37"/>
      <c r="K21" s="47"/>
    </row>
    <row r="22" spans="1:11" s="38" customFormat="1" ht="5.25" customHeight="1">
      <c r="A22" s="39">
        <f>A21</f>
        <v>7</v>
      </c>
      <c r="B22" s="40"/>
      <c r="C22" s="41"/>
      <c r="D22" s="41"/>
      <c r="E22" s="41"/>
      <c r="F22" s="42"/>
      <c r="G22" s="43"/>
      <c r="H22" s="45"/>
      <c r="I22" s="37"/>
      <c r="K22" s="47"/>
    </row>
    <row r="23" spans="1:11" ht="12.75">
      <c r="A23" s="17">
        <f>A18</f>
        <v>7</v>
      </c>
      <c r="B23" s="18">
        <f>B18+1</f>
        <v>39490</v>
      </c>
      <c r="C23" s="19">
        <v>0.3611111111111111</v>
      </c>
      <c r="D23" s="19">
        <v>0.4236111111111111</v>
      </c>
      <c r="E23" s="19">
        <f aca="true" t="shared" si="2" ref="E23:E28">D23-C23</f>
        <v>0.0625</v>
      </c>
      <c r="F23" s="20">
        <f t="shared" si="0"/>
        <v>1.5</v>
      </c>
      <c r="G23" s="12" t="s">
        <v>117</v>
      </c>
      <c r="H23" s="16" t="s">
        <v>16</v>
      </c>
      <c r="I23" s="47">
        <f>SUM(F23:F29)</f>
        <v>7.166666666666667</v>
      </c>
      <c r="J23" s="26">
        <f>I23-K23</f>
        <v>7.166666666666667</v>
      </c>
      <c r="K23" s="47">
        <f>SUMIF($G23:$G29,$G$8,$F23:$F29)</f>
        <v>0</v>
      </c>
    </row>
    <row r="24" spans="1:11" ht="12.75">
      <c r="A24" s="17">
        <f t="shared" si="1"/>
        <v>7</v>
      </c>
      <c r="B24" s="18">
        <f>B23</f>
        <v>39490</v>
      </c>
      <c r="C24" s="19">
        <f>D23</f>
        <v>0.4236111111111111</v>
      </c>
      <c r="D24" s="19">
        <v>0.4618055555555556</v>
      </c>
      <c r="E24" s="19">
        <f t="shared" si="2"/>
        <v>0.038194444444444475</v>
      </c>
      <c r="F24" s="20">
        <f t="shared" si="0"/>
        <v>0.9166666666666674</v>
      </c>
      <c r="G24" s="12" t="s">
        <v>115</v>
      </c>
      <c r="H24" s="16" t="s">
        <v>13</v>
      </c>
      <c r="I24" s="37"/>
      <c r="K24" s="47"/>
    </row>
    <row r="25" spans="1:11" ht="12.75">
      <c r="A25" s="17">
        <f t="shared" si="1"/>
        <v>7</v>
      </c>
      <c r="B25" s="18">
        <f>B24</f>
        <v>39490</v>
      </c>
      <c r="C25" s="19">
        <f>D24</f>
        <v>0.4618055555555556</v>
      </c>
      <c r="D25" s="19">
        <v>0.4791666666666667</v>
      </c>
      <c r="E25" s="19">
        <f t="shared" si="2"/>
        <v>0.017361111111111105</v>
      </c>
      <c r="F25" s="20">
        <f t="shared" si="0"/>
        <v>0.4166666666666665</v>
      </c>
      <c r="G25" s="12" t="s">
        <v>115</v>
      </c>
      <c r="H25" s="16" t="s">
        <v>13</v>
      </c>
      <c r="I25" s="37"/>
      <c r="K25" s="47"/>
    </row>
    <row r="26" spans="1:11" ht="12.75">
      <c r="A26" s="17">
        <f t="shared" si="1"/>
        <v>7</v>
      </c>
      <c r="B26" s="18">
        <f>B25</f>
        <v>39490</v>
      </c>
      <c r="C26" s="19">
        <f>D25</f>
        <v>0.4791666666666667</v>
      </c>
      <c r="D26" s="19">
        <v>0.4895833333333333</v>
      </c>
      <c r="E26" s="19">
        <f t="shared" si="2"/>
        <v>0.01041666666666663</v>
      </c>
      <c r="F26" s="20">
        <f t="shared" si="0"/>
        <v>0.2499999999999991</v>
      </c>
      <c r="G26" s="12" t="s">
        <v>80</v>
      </c>
      <c r="H26" s="16" t="s">
        <v>19</v>
      </c>
      <c r="I26" s="37"/>
      <c r="K26" s="47"/>
    </row>
    <row r="27" spans="1:11" ht="12.75">
      <c r="A27" s="17">
        <f t="shared" si="1"/>
        <v>7</v>
      </c>
      <c r="B27" s="18">
        <f>B26</f>
        <v>39490</v>
      </c>
      <c r="C27" s="19">
        <f>D26</f>
        <v>0.4895833333333333</v>
      </c>
      <c r="D27" s="19">
        <v>0.625</v>
      </c>
      <c r="E27" s="19">
        <f t="shared" si="2"/>
        <v>0.13541666666666669</v>
      </c>
      <c r="F27" s="20">
        <f t="shared" si="0"/>
        <v>3.2500000000000004</v>
      </c>
      <c r="G27" s="12" t="s">
        <v>115</v>
      </c>
      <c r="H27" s="16" t="s">
        <v>13</v>
      </c>
      <c r="I27" s="37"/>
      <c r="K27" s="47"/>
    </row>
    <row r="28" spans="1:11" ht="12.75">
      <c r="A28" s="17">
        <f t="shared" si="1"/>
        <v>7</v>
      </c>
      <c r="B28" s="18">
        <f>B27</f>
        <v>39490</v>
      </c>
      <c r="C28" s="19">
        <f>D27</f>
        <v>0.625</v>
      </c>
      <c r="D28" s="19">
        <v>0.6597222222222222</v>
      </c>
      <c r="E28" s="19">
        <f t="shared" si="2"/>
        <v>0.03472222222222221</v>
      </c>
      <c r="F28" s="20">
        <f t="shared" si="0"/>
        <v>0.833333333333333</v>
      </c>
      <c r="G28" s="12" t="s">
        <v>115</v>
      </c>
      <c r="H28" s="16" t="s">
        <v>13</v>
      </c>
      <c r="I28" s="37"/>
      <c r="K28" s="47"/>
    </row>
    <row r="29" spans="1:11" s="38" customFormat="1" ht="4.5" customHeight="1">
      <c r="A29" s="39">
        <f t="shared" si="1"/>
        <v>7</v>
      </c>
      <c r="B29" s="40"/>
      <c r="C29" s="41"/>
      <c r="D29" s="41"/>
      <c r="E29" s="41"/>
      <c r="F29" s="42"/>
      <c r="G29" s="43"/>
      <c r="H29" s="45"/>
      <c r="I29" s="37"/>
      <c r="K29" s="47"/>
    </row>
    <row r="30" spans="1:11" ht="12.75">
      <c r="A30" s="17">
        <f>A23</f>
        <v>7</v>
      </c>
      <c r="B30" s="18">
        <f>B23+1</f>
        <v>39491</v>
      </c>
      <c r="C30" s="19">
        <v>0.3263888888888889</v>
      </c>
      <c r="D30" s="19">
        <v>0.4444444444444444</v>
      </c>
      <c r="E30" s="19">
        <f aca="true" t="shared" si="3" ref="E30:E35">D30-C30</f>
        <v>0.11805555555555552</v>
      </c>
      <c r="F30" s="20">
        <f t="shared" si="0"/>
        <v>2.8333333333333326</v>
      </c>
      <c r="G30" s="12" t="s">
        <v>116</v>
      </c>
      <c r="H30" s="16" t="s">
        <v>15</v>
      </c>
      <c r="I30" s="47">
        <f>SUM(F30:F36)</f>
        <v>6.166666666666668</v>
      </c>
      <c r="J30" s="26">
        <f>I30-K30</f>
        <v>6.166666666666668</v>
      </c>
      <c r="K30" s="47">
        <f>SUMIF($G30:$G36,$G$8,$F30:$F36)</f>
        <v>0</v>
      </c>
    </row>
    <row r="31" spans="1:11" ht="12.75">
      <c r="A31" s="17">
        <f t="shared" si="1"/>
        <v>7</v>
      </c>
      <c r="B31" s="18">
        <f>B30</f>
        <v>39491</v>
      </c>
      <c r="C31" s="19">
        <f>D30</f>
        <v>0.4444444444444444</v>
      </c>
      <c r="D31" s="19">
        <v>0.46527777777777773</v>
      </c>
      <c r="E31" s="19">
        <f t="shared" si="3"/>
        <v>0.020833333333333315</v>
      </c>
      <c r="F31" s="20">
        <f t="shared" si="0"/>
        <v>0.49999999999999956</v>
      </c>
      <c r="G31" s="12" t="s">
        <v>116</v>
      </c>
      <c r="H31" s="16" t="s">
        <v>15</v>
      </c>
      <c r="I31" s="37"/>
      <c r="K31" s="47"/>
    </row>
    <row r="32" spans="1:11" ht="12.75">
      <c r="A32" s="17">
        <f t="shared" si="1"/>
        <v>7</v>
      </c>
      <c r="B32" s="18">
        <f>B31</f>
        <v>39491</v>
      </c>
      <c r="C32" s="19">
        <f>D31</f>
        <v>0.46527777777777773</v>
      </c>
      <c r="D32" s="19">
        <v>0.513888888888889</v>
      </c>
      <c r="E32" s="19">
        <f t="shared" si="3"/>
        <v>0.048611111111111216</v>
      </c>
      <c r="F32" s="20">
        <f t="shared" si="0"/>
        <v>1.1666666666666692</v>
      </c>
      <c r="G32" s="12" t="s">
        <v>116</v>
      </c>
      <c r="H32" s="16" t="s">
        <v>15</v>
      </c>
      <c r="I32" s="37"/>
      <c r="K32" s="47"/>
    </row>
    <row r="33" spans="1:11" ht="12.75">
      <c r="A33" s="17">
        <f t="shared" si="1"/>
        <v>7</v>
      </c>
      <c r="B33" s="18">
        <f>B32</f>
        <v>39491</v>
      </c>
      <c r="C33" s="19">
        <f>D32</f>
        <v>0.513888888888889</v>
      </c>
      <c r="D33" s="19">
        <v>0.53125</v>
      </c>
      <c r="E33" s="19">
        <f t="shared" si="3"/>
        <v>0.01736111111111105</v>
      </c>
      <c r="F33" s="20">
        <f t="shared" si="0"/>
        <v>0.4166666666666652</v>
      </c>
      <c r="G33" s="12" t="s">
        <v>116</v>
      </c>
      <c r="H33" s="16" t="s">
        <v>15</v>
      </c>
      <c r="I33" s="37"/>
      <c r="K33" s="47"/>
    </row>
    <row r="34" spans="1:11" ht="12.75">
      <c r="A34" s="17">
        <f t="shared" si="1"/>
        <v>7</v>
      </c>
      <c r="B34" s="18">
        <f>B33</f>
        <v>39491</v>
      </c>
      <c r="C34" s="19">
        <f>D33</f>
        <v>0.53125</v>
      </c>
      <c r="D34" s="19">
        <v>0.5625</v>
      </c>
      <c r="E34" s="19">
        <f t="shared" si="3"/>
        <v>0.03125</v>
      </c>
      <c r="F34" s="20">
        <f t="shared" si="0"/>
        <v>0.75</v>
      </c>
      <c r="G34" s="12" t="s">
        <v>116</v>
      </c>
      <c r="H34" s="16" t="s">
        <v>15</v>
      </c>
      <c r="I34" s="37"/>
      <c r="K34" s="47"/>
    </row>
    <row r="35" spans="1:11" ht="12.75">
      <c r="A35" s="17">
        <f t="shared" si="1"/>
        <v>7</v>
      </c>
      <c r="B35" s="18">
        <f>B34</f>
        <v>39491</v>
      </c>
      <c r="C35" s="19">
        <f>D34</f>
        <v>0.5625</v>
      </c>
      <c r="D35" s="19">
        <v>0.5833333333333334</v>
      </c>
      <c r="E35" s="19">
        <f t="shared" si="3"/>
        <v>0.02083333333333337</v>
      </c>
      <c r="F35" s="20">
        <f t="shared" si="0"/>
        <v>0.5000000000000009</v>
      </c>
      <c r="G35" s="12" t="s">
        <v>116</v>
      </c>
      <c r="H35" s="16" t="s">
        <v>15</v>
      </c>
      <c r="I35" s="37"/>
      <c r="K35" s="47"/>
    </row>
    <row r="36" spans="1:11" s="38" customFormat="1" ht="4.5" customHeight="1">
      <c r="A36" s="39">
        <f t="shared" si="1"/>
        <v>7</v>
      </c>
      <c r="B36" s="40"/>
      <c r="C36" s="41"/>
      <c r="D36" s="41"/>
      <c r="E36" s="41"/>
      <c r="F36" s="42"/>
      <c r="G36" s="43"/>
      <c r="H36" s="45"/>
      <c r="I36" s="46"/>
      <c r="K36" s="47"/>
    </row>
    <row r="37" spans="1:11" ht="12.75">
      <c r="A37" s="17">
        <f>A30</f>
        <v>7</v>
      </c>
      <c r="B37" s="18">
        <f>B30+1</f>
        <v>39492</v>
      </c>
      <c r="C37" s="19">
        <v>0.40277777777777773</v>
      </c>
      <c r="D37" s="19">
        <v>0.4270833333333333</v>
      </c>
      <c r="E37" s="19">
        <f>D37-C37</f>
        <v>0.02430555555555558</v>
      </c>
      <c r="F37" s="20">
        <f t="shared" si="0"/>
        <v>0.5833333333333339</v>
      </c>
      <c r="G37" s="12" t="s">
        <v>117</v>
      </c>
      <c r="H37" s="16" t="s">
        <v>16</v>
      </c>
      <c r="I37" s="47">
        <f>SUM(F37:F42)</f>
        <v>10.500000000000004</v>
      </c>
      <c r="J37" s="26">
        <f>I37-K37</f>
        <v>10.500000000000004</v>
      </c>
      <c r="K37" s="47">
        <f>SUMIF($G37:$G42,$G$8,$F37:$F42)</f>
        <v>0</v>
      </c>
    </row>
    <row r="38" spans="1:11" ht="12.75">
      <c r="A38" s="17">
        <f t="shared" si="1"/>
        <v>7</v>
      </c>
      <c r="B38" s="18">
        <f>B37</f>
        <v>39492</v>
      </c>
      <c r="C38" s="19">
        <f>D37</f>
        <v>0.4270833333333333</v>
      </c>
      <c r="D38" s="19">
        <v>0.4479166666666667</v>
      </c>
      <c r="E38" s="19">
        <f>D38-C38</f>
        <v>0.02083333333333337</v>
      </c>
      <c r="F38" s="20">
        <f t="shared" si="0"/>
        <v>0.5000000000000009</v>
      </c>
      <c r="G38" s="12" t="s">
        <v>117</v>
      </c>
      <c r="H38" s="16" t="s">
        <v>16</v>
      </c>
      <c r="I38" s="37"/>
      <c r="K38" s="47"/>
    </row>
    <row r="39" spans="1:11" ht="12.75">
      <c r="A39" s="17">
        <f t="shared" si="1"/>
        <v>7</v>
      </c>
      <c r="B39" s="18">
        <f>B38</f>
        <v>39492</v>
      </c>
      <c r="C39" s="19">
        <f>D38</f>
        <v>0.4479166666666667</v>
      </c>
      <c r="D39" s="19">
        <v>0.7708333333333334</v>
      </c>
      <c r="E39" s="19">
        <f>D39-C39</f>
        <v>0.3229166666666667</v>
      </c>
      <c r="F39" s="20">
        <f t="shared" si="0"/>
        <v>7.75</v>
      </c>
      <c r="G39" s="12" t="s">
        <v>117</v>
      </c>
      <c r="H39" s="16" t="s">
        <v>16</v>
      </c>
      <c r="I39" s="37"/>
      <c r="K39" s="47"/>
    </row>
    <row r="40" spans="1:11" ht="12.75">
      <c r="A40" s="17">
        <f t="shared" si="1"/>
        <v>7</v>
      </c>
      <c r="B40" s="18">
        <f>B39</f>
        <v>39492</v>
      </c>
      <c r="C40" s="19">
        <f>D39</f>
        <v>0.7708333333333334</v>
      </c>
      <c r="D40" s="19">
        <v>0.8125</v>
      </c>
      <c r="E40" s="19">
        <f>D40-C40</f>
        <v>0.04166666666666663</v>
      </c>
      <c r="F40" s="20">
        <f t="shared" si="0"/>
        <v>0.9999999999999991</v>
      </c>
      <c r="G40" s="12" t="s">
        <v>117</v>
      </c>
      <c r="H40" s="16" t="s">
        <v>16</v>
      </c>
      <c r="I40" s="37"/>
      <c r="K40" s="47"/>
    </row>
    <row r="41" spans="1:11" ht="12.75">
      <c r="A41" s="17">
        <f t="shared" si="1"/>
        <v>7</v>
      </c>
      <c r="B41" s="18">
        <f>B40</f>
        <v>39492</v>
      </c>
      <c r="C41" s="19">
        <f>D40</f>
        <v>0.8125</v>
      </c>
      <c r="D41" s="19">
        <v>0.8402777777777778</v>
      </c>
      <c r="E41" s="19">
        <f>D41-C41</f>
        <v>0.02777777777777779</v>
      </c>
      <c r="F41" s="20">
        <f t="shared" si="0"/>
        <v>0.666666666666667</v>
      </c>
      <c r="G41" s="12" t="s">
        <v>117</v>
      </c>
      <c r="H41" s="16" t="s">
        <v>16</v>
      </c>
      <c r="I41" s="37"/>
      <c r="K41" s="47"/>
    </row>
    <row r="42" spans="1:11" s="38" customFormat="1" ht="6" customHeight="1">
      <c r="A42" s="39">
        <f t="shared" si="1"/>
        <v>7</v>
      </c>
      <c r="B42" s="40"/>
      <c r="C42" s="41"/>
      <c r="D42" s="41"/>
      <c r="E42" s="41"/>
      <c r="F42" s="42"/>
      <c r="G42" s="43"/>
      <c r="H42" s="44"/>
      <c r="I42" s="37"/>
      <c r="K42" s="47"/>
    </row>
    <row r="43" spans="1:11" ht="12.75">
      <c r="A43" s="17">
        <f>A37</f>
        <v>7</v>
      </c>
      <c r="B43" s="18">
        <f>B37+1</f>
        <v>39493</v>
      </c>
      <c r="C43" s="19">
        <v>0.28125</v>
      </c>
      <c r="D43" s="19">
        <v>0.3125</v>
      </c>
      <c r="E43" s="19">
        <f aca="true" t="shared" si="4" ref="E43:E48">D43-C43</f>
        <v>0.03125</v>
      </c>
      <c r="F43" s="20">
        <f t="shared" si="0"/>
        <v>0.75</v>
      </c>
      <c r="G43" s="12" t="s">
        <v>118</v>
      </c>
      <c r="H43" s="16" t="s">
        <v>17</v>
      </c>
      <c r="I43" s="47">
        <f>SUM(F43:F49)</f>
        <v>14.333333333333334</v>
      </c>
      <c r="J43" s="26">
        <f>I43-K43</f>
        <v>12.999999999999998</v>
      </c>
      <c r="K43" s="47">
        <f>SUMIF($G43:$G50,$G$8,$F43:$F50)</f>
        <v>1.3333333333333353</v>
      </c>
    </row>
    <row r="44" spans="1:11" ht="12.75">
      <c r="A44" s="17">
        <f t="shared" si="1"/>
        <v>7</v>
      </c>
      <c r="B44" s="18">
        <f t="shared" si="1"/>
        <v>39493</v>
      </c>
      <c r="C44" s="19">
        <f aca="true" t="shared" si="5" ref="C44:C49">D43</f>
        <v>0.3125</v>
      </c>
      <c r="D44" s="19">
        <v>0.46527777777777773</v>
      </c>
      <c r="E44" s="19">
        <f t="shared" si="4"/>
        <v>0.15277777777777773</v>
      </c>
      <c r="F44" s="20">
        <f t="shared" si="0"/>
        <v>3.6666666666666656</v>
      </c>
      <c r="G44" s="12" t="s">
        <v>118</v>
      </c>
      <c r="H44" s="16" t="s">
        <v>17</v>
      </c>
      <c r="I44" s="37"/>
      <c r="K44" s="47"/>
    </row>
    <row r="45" spans="1:11" ht="12.75">
      <c r="A45" s="17">
        <f t="shared" si="1"/>
        <v>7</v>
      </c>
      <c r="B45" s="18">
        <f t="shared" si="1"/>
        <v>39493</v>
      </c>
      <c r="C45" s="19">
        <f t="shared" si="5"/>
        <v>0.46527777777777773</v>
      </c>
      <c r="D45" s="19">
        <v>0.5208333333333334</v>
      </c>
      <c r="E45" s="19">
        <f t="shared" si="4"/>
        <v>0.055555555555555636</v>
      </c>
      <c r="F45" s="20">
        <f t="shared" si="0"/>
        <v>1.3333333333333353</v>
      </c>
      <c r="G45" s="12" t="s">
        <v>73</v>
      </c>
      <c r="H45" s="16" t="s">
        <v>132</v>
      </c>
      <c r="I45" s="37"/>
      <c r="K45" s="47"/>
    </row>
    <row r="46" spans="1:11" ht="12.75">
      <c r="A46" s="17">
        <f t="shared" si="1"/>
        <v>7</v>
      </c>
      <c r="B46" s="18">
        <f t="shared" si="1"/>
        <v>39493</v>
      </c>
      <c r="C46" s="19">
        <f t="shared" si="5"/>
        <v>0.5208333333333334</v>
      </c>
      <c r="D46" s="19">
        <v>0.53125</v>
      </c>
      <c r="E46" s="19">
        <f t="shared" si="4"/>
        <v>0.01041666666666663</v>
      </c>
      <c r="F46" s="20">
        <f t="shared" si="0"/>
        <v>0.2499999999999991</v>
      </c>
      <c r="G46" s="12" t="s">
        <v>118</v>
      </c>
      <c r="H46" s="16" t="s">
        <v>17</v>
      </c>
      <c r="I46" s="37"/>
      <c r="K46" s="47"/>
    </row>
    <row r="47" spans="1:11" ht="12.75">
      <c r="A47" s="17">
        <f t="shared" si="1"/>
        <v>7</v>
      </c>
      <c r="B47" s="18">
        <f t="shared" si="1"/>
        <v>39493</v>
      </c>
      <c r="C47" s="19">
        <f t="shared" si="5"/>
        <v>0.53125</v>
      </c>
      <c r="D47" s="19">
        <v>0.7708333333333334</v>
      </c>
      <c r="E47" s="19">
        <f t="shared" si="4"/>
        <v>0.23958333333333337</v>
      </c>
      <c r="F47" s="20">
        <f t="shared" si="0"/>
        <v>5.750000000000001</v>
      </c>
      <c r="G47" s="12" t="s">
        <v>118</v>
      </c>
      <c r="H47" s="16" t="s">
        <v>17</v>
      </c>
      <c r="I47" s="37"/>
      <c r="K47" s="47"/>
    </row>
    <row r="48" spans="1:11" ht="12.75">
      <c r="A48" s="17">
        <f t="shared" si="1"/>
        <v>7</v>
      </c>
      <c r="B48" s="18">
        <f t="shared" si="1"/>
        <v>39493</v>
      </c>
      <c r="C48" s="19">
        <f t="shared" si="5"/>
        <v>0.7708333333333334</v>
      </c>
      <c r="D48" s="19">
        <v>0.8333333333333334</v>
      </c>
      <c r="E48" s="19">
        <f t="shared" si="4"/>
        <v>0.0625</v>
      </c>
      <c r="F48" s="20">
        <f t="shared" si="0"/>
        <v>1.5</v>
      </c>
      <c r="G48" s="12" t="s">
        <v>118</v>
      </c>
      <c r="H48" s="16" t="s">
        <v>17</v>
      </c>
      <c r="I48" s="37"/>
      <c r="K48" s="47"/>
    </row>
    <row r="49" spans="1:11" ht="12.75">
      <c r="A49" s="17">
        <f t="shared" si="1"/>
        <v>7</v>
      </c>
      <c r="B49" s="18">
        <f t="shared" si="1"/>
        <v>39493</v>
      </c>
      <c r="C49" s="19">
        <f t="shared" si="5"/>
        <v>0.8333333333333334</v>
      </c>
      <c r="D49" s="19">
        <v>0.8784722222222222</v>
      </c>
      <c r="E49" s="19">
        <f>D49-C49</f>
        <v>0.04513888888888884</v>
      </c>
      <c r="F49" s="20">
        <f t="shared" si="0"/>
        <v>1.0833333333333321</v>
      </c>
      <c r="G49" s="12" t="s">
        <v>115</v>
      </c>
      <c r="H49" s="16" t="s">
        <v>30</v>
      </c>
      <c r="I49" s="37"/>
      <c r="K49" s="47"/>
    </row>
    <row r="50" spans="1:9" s="38" customFormat="1" ht="5.25" customHeight="1">
      <c r="A50" s="37">
        <f t="shared" si="1"/>
        <v>7</v>
      </c>
      <c r="B50" s="37"/>
      <c r="C50" s="37"/>
      <c r="D50" s="37"/>
      <c r="E50" s="37"/>
      <c r="F50" s="37"/>
      <c r="G50" s="37"/>
      <c r="H50" s="37"/>
      <c r="I50" s="37"/>
    </row>
  </sheetData>
  <printOptions gridLines="1"/>
  <pageMargins left="0.75" right="0.18" top="1" bottom="0.35" header="0.5" footer="0.2"/>
  <pageSetup fitToHeight="1" fitToWidth="1" horizontalDpi="600" verticalDpi="600" orientation="portrait" scale="47" r:id="rId1"/>
  <headerFooter alignWithMargins="0">
    <oddHeader>&amp;LConfidential&amp;C&amp;D&amp;RPage   &amp;P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S50"/>
  <sheetViews>
    <sheetView zoomScale="85" zoomScaleNormal="85" workbookViewId="0" topLeftCell="A1">
      <selection activeCell="F8" sqref="F8"/>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Wk05Feb!E2</f>
        <v>Comments describing Project_A</v>
      </c>
      <c r="F2" s="20">
        <f>SUMIF($G$12:$G$50,$G2,$F$12:$F$50)</f>
        <v>11.833333333333336</v>
      </c>
      <c r="G2" s="12" t="str">
        <f>Wk05Feb!G2</f>
        <v>Project_A</v>
      </c>
      <c r="H2" s="16"/>
      <c r="I2" s="37"/>
    </row>
    <row r="3" spans="1:9" ht="12.75">
      <c r="A3" s="17"/>
      <c r="B3" s="18"/>
      <c r="C3" s="19"/>
      <c r="D3" s="19"/>
      <c r="E3" s="28" t="str">
        <f>Wk05Feb!E3</f>
        <v>Comments describing Project_B</v>
      </c>
      <c r="F3" s="20">
        <f>SUMIF($G$12:$G$50,$G3,$F$12:$F$50)</f>
        <v>6.166666666666668</v>
      </c>
      <c r="G3" s="12" t="str">
        <f>Wk05Feb!G3</f>
        <v>Project_B</v>
      </c>
      <c r="H3" s="16"/>
      <c r="I3" s="37"/>
    </row>
    <row r="4" spans="1:9" ht="12.75">
      <c r="A4" s="17"/>
      <c r="B4" s="18"/>
      <c r="C4" s="19"/>
      <c r="D4" s="19"/>
      <c r="E4" s="28" t="str">
        <f>Wk05Feb!E4</f>
        <v>Comments describing Project_C</v>
      </c>
      <c r="F4" s="20">
        <f>SUMIF($G$12:$G$50,$G4,$F$12:$F$50)</f>
        <v>10.500000000000004</v>
      </c>
      <c r="G4" s="12" t="str">
        <f>Wk05Feb!G4</f>
        <v>Project_C</v>
      </c>
      <c r="H4" s="16"/>
      <c r="I4" s="37"/>
    </row>
    <row r="5" spans="1:9" ht="12.75">
      <c r="A5" s="17"/>
      <c r="B5" s="18"/>
      <c r="C5" s="19"/>
      <c r="D5" s="19"/>
      <c r="E5" s="28" t="str">
        <f>Wk05Feb!E5</f>
        <v>Comments describing Project_D</v>
      </c>
      <c r="F5" s="20">
        <f>SUMIF($G$12:$G$50,$G5,$F$12:$F$50)</f>
        <v>11.916666666666666</v>
      </c>
      <c r="G5" s="12" t="str">
        <f>Wk05Feb!G5</f>
        <v>Project_D</v>
      </c>
      <c r="H5" s="16"/>
      <c r="I5" s="37"/>
    </row>
    <row r="6" spans="1:9" ht="12.75">
      <c r="A6" s="17"/>
      <c r="B6" s="18"/>
      <c r="C6" s="19"/>
      <c r="D6" s="19"/>
      <c r="E6" s="28" t="str">
        <f>Wk05Feb!E6</f>
        <v>Administrative Tasks</v>
      </c>
      <c r="F6" s="20">
        <f>SUMIF($G$12:$G$50,$G6,$F$12:$F$50)</f>
        <v>2.9166666666666643</v>
      </c>
      <c r="G6" s="12" t="str">
        <f>Wk05Feb!G6</f>
        <v>Admin</v>
      </c>
      <c r="H6" s="16"/>
      <c r="I6" s="37"/>
    </row>
    <row r="7" spans="1:9" ht="12.75">
      <c r="A7" s="17"/>
      <c r="B7" s="18"/>
      <c r="C7" s="19"/>
      <c r="D7" s="19"/>
      <c r="E7" s="83" t="str">
        <f>Wk05Feb!E7</f>
        <v>sub-Total</v>
      </c>
      <c r="F7" s="84">
        <f>SUM(F2:F6)</f>
        <v>43.333333333333336</v>
      </c>
      <c r="G7" s="85" t="str">
        <f>Wk05Feb!G7</f>
        <v>Billable</v>
      </c>
      <c r="H7" s="16"/>
      <c r="I7" s="37"/>
    </row>
    <row r="8" spans="1:9" ht="12.75">
      <c r="A8" s="17"/>
      <c r="B8" s="18"/>
      <c r="C8" s="19"/>
      <c r="D8" s="19"/>
      <c r="E8" s="28" t="str">
        <f>Wk05Feb!E8</f>
        <v>Time not to be Billed to the Client</v>
      </c>
      <c r="F8" s="20">
        <f>SUMIF($G$12:$G$50,$G8,$F$12:$F$50)</f>
        <v>2.8333333333333353</v>
      </c>
      <c r="G8" s="12" t="str">
        <f>Wk05Feb!G8</f>
        <v>non-Billable</v>
      </c>
      <c r="H8" s="16"/>
      <c r="I8" s="37"/>
    </row>
    <row r="9" spans="1:11" ht="12.75">
      <c r="A9" s="17"/>
      <c r="B9" s="18"/>
      <c r="C9" s="19"/>
      <c r="D9" s="13"/>
      <c r="E9" s="27" t="s">
        <v>79</v>
      </c>
      <c r="F9" s="21">
        <f>SUM(F7:F8)</f>
        <v>46.16666666666667</v>
      </c>
      <c r="G9" s="15" t="s">
        <v>77</v>
      </c>
      <c r="H9" s="16"/>
      <c r="I9" s="80" t="s">
        <v>77</v>
      </c>
      <c r="J9" s="1" t="s">
        <v>89</v>
      </c>
      <c r="K9" s="78" t="s">
        <v>86</v>
      </c>
    </row>
    <row r="10" spans="1:11" ht="12.75">
      <c r="A10" s="12"/>
      <c r="B10" s="13"/>
      <c r="C10" s="13"/>
      <c r="H10" s="16"/>
      <c r="I10" s="47">
        <f>SUM(I12:I50)</f>
        <v>46.16666666666667</v>
      </c>
      <c r="J10" s="26">
        <f>SUM(J12:J50)</f>
        <v>43.333333333333336</v>
      </c>
      <c r="K10" s="79">
        <f>SUM(K12:K50)</f>
        <v>2.8333333333333353</v>
      </c>
    </row>
    <row r="11" spans="1:9" ht="25.5">
      <c r="A11" s="22" t="s">
        <v>72</v>
      </c>
      <c r="B11" s="23" t="s">
        <v>69</v>
      </c>
      <c r="C11" s="24" t="s">
        <v>24</v>
      </c>
      <c r="D11" s="24" t="s">
        <v>25</v>
      </c>
      <c r="E11" s="24" t="s">
        <v>74</v>
      </c>
      <c r="F11" s="24" t="s">
        <v>75</v>
      </c>
      <c r="G11" s="22" t="s">
        <v>71</v>
      </c>
      <c r="H11" s="25" t="s">
        <v>70</v>
      </c>
      <c r="I11" s="81"/>
    </row>
    <row r="12" spans="1:11" ht="12.75">
      <c r="A12" s="17">
        <f>Wk05Jan!$A$12+1</f>
        <v>6</v>
      </c>
      <c r="B12" s="18">
        <f>Wk05Jan!$B$12+7</f>
        <v>39480</v>
      </c>
      <c r="C12" s="19"/>
      <c r="D12" s="19"/>
      <c r="E12" s="19">
        <f>D12-C12</f>
        <v>0</v>
      </c>
      <c r="F12" s="20">
        <f>E12*24</f>
        <v>0</v>
      </c>
      <c r="G12" s="12"/>
      <c r="H12" s="16"/>
      <c r="I12" s="47">
        <f>SUM(F12:F14)</f>
        <v>0</v>
      </c>
      <c r="J12" s="26">
        <f>I12-K12</f>
        <v>0</v>
      </c>
      <c r="K12" s="47">
        <f>SUMIF($G12:$G14,$G$8,$F12:$F14)</f>
        <v>0</v>
      </c>
    </row>
    <row r="13" spans="1:11" ht="12.75">
      <c r="A13" s="17">
        <f>A12</f>
        <v>6</v>
      </c>
      <c r="B13" s="18">
        <f>B12</f>
        <v>39480</v>
      </c>
      <c r="C13" s="19">
        <f>D12</f>
        <v>0</v>
      </c>
      <c r="D13" s="19"/>
      <c r="E13" s="19">
        <f>D13-C13</f>
        <v>0</v>
      </c>
      <c r="F13" s="20">
        <f>E13*24</f>
        <v>0</v>
      </c>
      <c r="G13" s="12"/>
      <c r="H13" s="16"/>
      <c r="I13" s="37"/>
      <c r="K13" s="47"/>
    </row>
    <row r="14" spans="1:11" s="38" customFormat="1" ht="4.5" customHeight="1">
      <c r="A14" s="39">
        <f>A12</f>
        <v>6</v>
      </c>
      <c r="B14" s="40"/>
      <c r="C14" s="41"/>
      <c r="D14" s="41"/>
      <c r="E14" s="41"/>
      <c r="F14" s="42"/>
      <c r="G14" s="43"/>
      <c r="H14" s="45"/>
      <c r="I14" s="37"/>
      <c r="K14" s="47"/>
    </row>
    <row r="15" spans="1:11" ht="12.75">
      <c r="A15" s="17">
        <f>A12</f>
        <v>6</v>
      </c>
      <c r="B15" s="18">
        <f>B12+1</f>
        <v>39481</v>
      </c>
      <c r="C15" s="19"/>
      <c r="D15" s="19"/>
      <c r="E15" s="19">
        <f>D15-C15</f>
        <v>0</v>
      </c>
      <c r="F15" s="20">
        <f>E15*24</f>
        <v>0</v>
      </c>
      <c r="G15" s="12"/>
      <c r="H15" s="16"/>
      <c r="I15" s="47">
        <f>SUM(F15:F17)</f>
        <v>0</v>
      </c>
      <c r="J15" s="26">
        <f>I15-K15</f>
        <v>0</v>
      </c>
      <c r="K15" s="47">
        <f>SUMIF($G15:$G17,$G$8,$F15:$F17)</f>
        <v>0</v>
      </c>
    </row>
    <row r="16" spans="1:11" ht="12.75">
      <c r="A16" s="17">
        <f>A15</f>
        <v>6</v>
      </c>
      <c r="B16" s="18">
        <f>B15</f>
        <v>39481</v>
      </c>
      <c r="C16" s="19">
        <f>D15</f>
        <v>0</v>
      </c>
      <c r="D16" s="19"/>
      <c r="E16" s="19">
        <f>D16-C16</f>
        <v>0</v>
      </c>
      <c r="F16" s="20">
        <f aca="true" t="shared" si="0" ref="F16:F49">E16*24</f>
        <v>0</v>
      </c>
      <c r="G16" s="12"/>
      <c r="H16" s="16"/>
      <c r="I16" s="37"/>
      <c r="K16" s="47"/>
    </row>
    <row r="17" spans="1:11" s="38" customFormat="1" ht="4.5" customHeight="1">
      <c r="A17" s="39">
        <f>A15</f>
        <v>6</v>
      </c>
      <c r="B17" s="40"/>
      <c r="C17" s="41"/>
      <c r="D17" s="41"/>
      <c r="E17" s="41"/>
      <c r="F17" s="42"/>
      <c r="G17" s="43"/>
      <c r="H17" s="45"/>
      <c r="I17" s="37"/>
      <c r="K17" s="47"/>
    </row>
    <row r="18" spans="1:11" ht="12.75">
      <c r="A18" s="17">
        <f>A15</f>
        <v>6</v>
      </c>
      <c r="B18" s="18">
        <f>B15+1</f>
        <v>39482</v>
      </c>
      <c r="C18" s="19">
        <v>0.375</v>
      </c>
      <c r="D18" s="19">
        <v>0.5208333333333334</v>
      </c>
      <c r="E18" s="19">
        <f>D18-C18</f>
        <v>0.14583333333333337</v>
      </c>
      <c r="F18" s="20">
        <f t="shared" si="0"/>
        <v>3.500000000000001</v>
      </c>
      <c r="G18" s="12" t="s">
        <v>115</v>
      </c>
      <c r="H18" s="16" t="s">
        <v>13</v>
      </c>
      <c r="I18" s="47">
        <f>SUM(F18:F22)</f>
        <v>8</v>
      </c>
      <c r="J18" s="26">
        <f>I18-K18</f>
        <v>8</v>
      </c>
      <c r="K18" s="47">
        <f>SUMIF($G18:$G22,$G$8,$F18:$F22)</f>
        <v>0</v>
      </c>
    </row>
    <row r="19" spans="1:11" ht="12.75">
      <c r="A19" s="17">
        <f aca="true" t="shared" si="1" ref="A19:B50">A18</f>
        <v>6</v>
      </c>
      <c r="B19" s="18">
        <f>B18</f>
        <v>39482</v>
      </c>
      <c r="C19" s="19">
        <f>D18</f>
        <v>0.5208333333333334</v>
      </c>
      <c r="D19" s="19">
        <v>0.6319444444444444</v>
      </c>
      <c r="E19" s="19">
        <f>D19-C19</f>
        <v>0.11111111111111105</v>
      </c>
      <c r="F19" s="20">
        <f t="shared" si="0"/>
        <v>2.666666666666665</v>
      </c>
      <c r="G19" s="12" t="s">
        <v>80</v>
      </c>
      <c r="H19" s="16" t="s">
        <v>18</v>
      </c>
      <c r="I19" s="37"/>
      <c r="K19" s="47"/>
    </row>
    <row r="20" spans="1:11" ht="12.75">
      <c r="A20" s="17">
        <f t="shared" si="1"/>
        <v>6</v>
      </c>
      <c r="B20" s="18">
        <f>B19</f>
        <v>39482</v>
      </c>
      <c r="C20" s="19">
        <f>D19</f>
        <v>0.6319444444444444</v>
      </c>
      <c r="D20" s="19">
        <v>0.6458333333333334</v>
      </c>
      <c r="E20" s="19">
        <f>D20-C20</f>
        <v>0.01388888888888895</v>
      </c>
      <c r="F20" s="20">
        <f t="shared" si="0"/>
        <v>0.3333333333333348</v>
      </c>
      <c r="G20" s="12" t="s">
        <v>115</v>
      </c>
      <c r="H20" s="16" t="s">
        <v>13</v>
      </c>
      <c r="I20" s="37"/>
      <c r="K20" s="47"/>
    </row>
    <row r="21" spans="1:11" ht="12.75">
      <c r="A21" s="17">
        <f t="shared" si="1"/>
        <v>6</v>
      </c>
      <c r="B21" s="18">
        <f>B20</f>
        <v>39482</v>
      </c>
      <c r="C21" s="19">
        <f>D20</f>
        <v>0.6458333333333334</v>
      </c>
      <c r="D21" s="19">
        <v>0.7083333333333334</v>
      </c>
      <c r="E21" s="19">
        <f>D21-C21</f>
        <v>0.0625</v>
      </c>
      <c r="F21" s="20">
        <f t="shared" si="0"/>
        <v>1.5</v>
      </c>
      <c r="G21" s="12" t="s">
        <v>115</v>
      </c>
      <c r="H21" s="16" t="s">
        <v>13</v>
      </c>
      <c r="I21" s="37"/>
      <c r="K21" s="47"/>
    </row>
    <row r="22" spans="1:11" s="38" customFormat="1" ht="5.25" customHeight="1">
      <c r="A22" s="39">
        <f>A21</f>
        <v>6</v>
      </c>
      <c r="B22" s="40"/>
      <c r="C22" s="41"/>
      <c r="D22" s="41"/>
      <c r="E22" s="41"/>
      <c r="F22" s="42"/>
      <c r="G22" s="43"/>
      <c r="H22" s="45"/>
      <c r="I22" s="37"/>
      <c r="K22" s="47"/>
    </row>
    <row r="23" spans="1:11" ht="12.75">
      <c r="A23" s="17">
        <f>A18</f>
        <v>6</v>
      </c>
      <c r="B23" s="18">
        <f>B18+1</f>
        <v>39483</v>
      </c>
      <c r="C23" s="19">
        <v>0.3611111111111111</v>
      </c>
      <c r="D23" s="19">
        <v>0.4236111111111111</v>
      </c>
      <c r="E23" s="19">
        <f aca="true" t="shared" si="2" ref="E23:E28">D23-C23</f>
        <v>0.0625</v>
      </c>
      <c r="F23" s="20">
        <f t="shared" si="0"/>
        <v>1.5</v>
      </c>
      <c r="G23" s="12" t="s">
        <v>73</v>
      </c>
      <c r="H23" s="16" t="s">
        <v>151</v>
      </c>
      <c r="I23" s="47">
        <f>SUM(F23:F29)</f>
        <v>7.166666666666667</v>
      </c>
      <c r="J23" s="26">
        <f>I23-K23</f>
        <v>5.666666666666667</v>
      </c>
      <c r="K23" s="47">
        <f>SUMIF($G23:$G29,$G$8,$F23:$F29)</f>
        <v>1.5</v>
      </c>
    </row>
    <row r="24" spans="1:11" ht="12.75">
      <c r="A24" s="17">
        <f t="shared" si="1"/>
        <v>6</v>
      </c>
      <c r="B24" s="18">
        <f>B23</f>
        <v>39483</v>
      </c>
      <c r="C24" s="19">
        <f>D23</f>
        <v>0.4236111111111111</v>
      </c>
      <c r="D24" s="19">
        <v>0.4618055555555556</v>
      </c>
      <c r="E24" s="19">
        <f t="shared" si="2"/>
        <v>0.038194444444444475</v>
      </c>
      <c r="F24" s="20">
        <f t="shared" si="0"/>
        <v>0.9166666666666674</v>
      </c>
      <c r="G24" s="12" t="s">
        <v>115</v>
      </c>
      <c r="H24" s="16" t="s">
        <v>13</v>
      </c>
      <c r="I24" s="37"/>
      <c r="K24" s="47"/>
    </row>
    <row r="25" spans="1:11" ht="12.75">
      <c r="A25" s="17">
        <f t="shared" si="1"/>
        <v>6</v>
      </c>
      <c r="B25" s="18">
        <f>B24</f>
        <v>39483</v>
      </c>
      <c r="C25" s="19">
        <f>D24</f>
        <v>0.4618055555555556</v>
      </c>
      <c r="D25" s="19">
        <v>0.4791666666666667</v>
      </c>
      <c r="E25" s="19">
        <f t="shared" si="2"/>
        <v>0.017361111111111105</v>
      </c>
      <c r="F25" s="20">
        <f t="shared" si="0"/>
        <v>0.4166666666666665</v>
      </c>
      <c r="G25" s="12" t="s">
        <v>115</v>
      </c>
      <c r="H25" s="16" t="s">
        <v>13</v>
      </c>
      <c r="I25" s="37"/>
      <c r="K25" s="47"/>
    </row>
    <row r="26" spans="1:11" ht="12.75">
      <c r="A26" s="17">
        <f t="shared" si="1"/>
        <v>6</v>
      </c>
      <c r="B26" s="18">
        <f>B25</f>
        <v>39483</v>
      </c>
      <c r="C26" s="19">
        <f>D25</f>
        <v>0.4791666666666667</v>
      </c>
      <c r="D26" s="19">
        <v>0.4895833333333333</v>
      </c>
      <c r="E26" s="19">
        <f t="shared" si="2"/>
        <v>0.01041666666666663</v>
      </c>
      <c r="F26" s="20">
        <f t="shared" si="0"/>
        <v>0.2499999999999991</v>
      </c>
      <c r="G26" s="12" t="s">
        <v>80</v>
      </c>
      <c r="H26" s="16" t="s">
        <v>19</v>
      </c>
      <c r="I26" s="37"/>
      <c r="K26" s="47"/>
    </row>
    <row r="27" spans="1:11" ht="12.75">
      <c r="A27" s="17">
        <f t="shared" si="1"/>
        <v>6</v>
      </c>
      <c r="B27" s="18">
        <f>B26</f>
        <v>39483</v>
      </c>
      <c r="C27" s="19">
        <f>D26</f>
        <v>0.4895833333333333</v>
      </c>
      <c r="D27" s="19">
        <v>0.625</v>
      </c>
      <c r="E27" s="19">
        <f t="shared" si="2"/>
        <v>0.13541666666666669</v>
      </c>
      <c r="F27" s="20">
        <f t="shared" si="0"/>
        <v>3.2500000000000004</v>
      </c>
      <c r="G27" s="12" t="s">
        <v>115</v>
      </c>
      <c r="H27" s="16" t="s">
        <v>13</v>
      </c>
      <c r="I27" s="37"/>
      <c r="K27" s="47"/>
    </row>
    <row r="28" spans="1:11" ht="12.75">
      <c r="A28" s="17">
        <f t="shared" si="1"/>
        <v>6</v>
      </c>
      <c r="B28" s="18">
        <f>B27</f>
        <v>39483</v>
      </c>
      <c r="C28" s="19">
        <f>D27</f>
        <v>0.625</v>
      </c>
      <c r="D28" s="19">
        <v>0.6597222222222222</v>
      </c>
      <c r="E28" s="19">
        <f t="shared" si="2"/>
        <v>0.03472222222222221</v>
      </c>
      <c r="F28" s="20">
        <f t="shared" si="0"/>
        <v>0.833333333333333</v>
      </c>
      <c r="G28" s="12" t="s">
        <v>115</v>
      </c>
      <c r="H28" s="16" t="s">
        <v>13</v>
      </c>
      <c r="I28" s="37"/>
      <c r="K28" s="47"/>
    </row>
    <row r="29" spans="1:11" s="38" customFormat="1" ht="4.5" customHeight="1">
      <c r="A29" s="39">
        <f t="shared" si="1"/>
        <v>6</v>
      </c>
      <c r="B29" s="40"/>
      <c r="C29" s="41"/>
      <c r="D29" s="41"/>
      <c r="E29" s="41"/>
      <c r="F29" s="42"/>
      <c r="G29" s="43"/>
      <c r="H29" s="45"/>
      <c r="I29" s="37"/>
      <c r="K29" s="47"/>
    </row>
    <row r="30" spans="1:11" ht="12.75">
      <c r="A30" s="17">
        <f>A23</f>
        <v>6</v>
      </c>
      <c r="B30" s="18">
        <f>B23+1</f>
        <v>39484</v>
      </c>
      <c r="C30" s="19">
        <v>0.3263888888888889</v>
      </c>
      <c r="D30" s="19">
        <v>0.4444444444444444</v>
      </c>
      <c r="E30" s="19">
        <f aca="true" t="shared" si="3" ref="E30:E35">D30-C30</f>
        <v>0.11805555555555552</v>
      </c>
      <c r="F30" s="20">
        <f t="shared" si="0"/>
        <v>2.8333333333333326</v>
      </c>
      <c r="G30" s="12" t="s">
        <v>116</v>
      </c>
      <c r="H30" s="16" t="s">
        <v>15</v>
      </c>
      <c r="I30" s="47">
        <f>SUM(F30:F36)</f>
        <v>6.166666666666668</v>
      </c>
      <c r="J30" s="26">
        <f>I30-K30</f>
        <v>6.166666666666668</v>
      </c>
      <c r="K30" s="47">
        <f>SUMIF($G30:$G36,$G$8,$F30:$F36)</f>
        <v>0</v>
      </c>
    </row>
    <row r="31" spans="1:11" ht="12.75">
      <c r="A31" s="17">
        <f t="shared" si="1"/>
        <v>6</v>
      </c>
      <c r="B31" s="18">
        <f>B30</f>
        <v>39484</v>
      </c>
      <c r="C31" s="19">
        <f>D30</f>
        <v>0.4444444444444444</v>
      </c>
      <c r="D31" s="19">
        <v>0.46527777777777773</v>
      </c>
      <c r="E31" s="19">
        <f t="shared" si="3"/>
        <v>0.020833333333333315</v>
      </c>
      <c r="F31" s="20">
        <f t="shared" si="0"/>
        <v>0.49999999999999956</v>
      </c>
      <c r="G31" s="12" t="s">
        <v>116</v>
      </c>
      <c r="H31" s="16" t="s">
        <v>15</v>
      </c>
      <c r="I31" s="37"/>
      <c r="K31" s="47"/>
    </row>
    <row r="32" spans="1:11" ht="12.75">
      <c r="A32" s="17">
        <f t="shared" si="1"/>
        <v>6</v>
      </c>
      <c r="B32" s="18">
        <f>B31</f>
        <v>39484</v>
      </c>
      <c r="C32" s="19">
        <f>D31</f>
        <v>0.46527777777777773</v>
      </c>
      <c r="D32" s="19">
        <v>0.513888888888889</v>
      </c>
      <c r="E32" s="19">
        <f t="shared" si="3"/>
        <v>0.048611111111111216</v>
      </c>
      <c r="F32" s="20">
        <f t="shared" si="0"/>
        <v>1.1666666666666692</v>
      </c>
      <c r="G32" s="12" t="s">
        <v>116</v>
      </c>
      <c r="H32" s="16" t="s">
        <v>15</v>
      </c>
      <c r="I32" s="37"/>
      <c r="K32" s="47"/>
    </row>
    <row r="33" spans="1:11" ht="12.75">
      <c r="A33" s="17">
        <f t="shared" si="1"/>
        <v>6</v>
      </c>
      <c r="B33" s="18">
        <f>B32</f>
        <v>39484</v>
      </c>
      <c r="C33" s="19">
        <f>D32</f>
        <v>0.513888888888889</v>
      </c>
      <c r="D33" s="19">
        <v>0.53125</v>
      </c>
      <c r="E33" s="19">
        <f t="shared" si="3"/>
        <v>0.01736111111111105</v>
      </c>
      <c r="F33" s="20">
        <f t="shared" si="0"/>
        <v>0.4166666666666652</v>
      </c>
      <c r="G33" s="12" t="s">
        <v>116</v>
      </c>
      <c r="H33" s="16" t="s">
        <v>15</v>
      </c>
      <c r="I33" s="37"/>
      <c r="K33" s="47"/>
    </row>
    <row r="34" spans="1:11" ht="12.75">
      <c r="A34" s="17">
        <f t="shared" si="1"/>
        <v>6</v>
      </c>
      <c r="B34" s="18">
        <f>B33</f>
        <v>39484</v>
      </c>
      <c r="C34" s="19">
        <f>D33</f>
        <v>0.53125</v>
      </c>
      <c r="D34" s="19">
        <v>0.5625</v>
      </c>
      <c r="E34" s="19">
        <f t="shared" si="3"/>
        <v>0.03125</v>
      </c>
      <c r="F34" s="20">
        <f t="shared" si="0"/>
        <v>0.75</v>
      </c>
      <c r="G34" s="12" t="s">
        <v>116</v>
      </c>
      <c r="H34" s="16" t="s">
        <v>15</v>
      </c>
      <c r="I34" s="37"/>
      <c r="K34" s="47"/>
    </row>
    <row r="35" spans="1:11" ht="12.75">
      <c r="A35" s="17">
        <f t="shared" si="1"/>
        <v>6</v>
      </c>
      <c r="B35" s="18">
        <f>B34</f>
        <v>39484</v>
      </c>
      <c r="C35" s="19">
        <f>D34</f>
        <v>0.5625</v>
      </c>
      <c r="D35" s="19">
        <v>0.5833333333333334</v>
      </c>
      <c r="E35" s="19">
        <f t="shared" si="3"/>
        <v>0.02083333333333337</v>
      </c>
      <c r="F35" s="20">
        <f t="shared" si="0"/>
        <v>0.5000000000000009</v>
      </c>
      <c r="G35" s="12" t="s">
        <v>116</v>
      </c>
      <c r="H35" s="16" t="s">
        <v>15</v>
      </c>
      <c r="I35" s="37"/>
      <c r="K35" s="47"/>
    </row>
    <row r="36" spans="1:11" s="38" customFormat="1" ht="4.5" customHeight="1">
      <c r="A36" s="39">
        <f t="shared" si="1"/>
        <v>6</v>
      </c>
      <c r="B36" s="40"/>
      <c r="C36" s="41"/>
      <c r="D36" s="41"/>
      <c r="E36" s="41"/>
      <c r="F36" s="42"/>
      <c r="G36" s="43"/>
      <c r="H36" s="45"/>
      <c r="I36" s="46"/>
      <c r="K36" s="47"/>
    </row>
    <row r="37" spans="1:11" ht="12.75">
      <c r="A37" s="17">
        <f>A30</f>
        <v>6</v>
      </c>
      <c r="B37" s="18">
        <f>B30+1</f>
        <v>39485</v>
      </c>
      <c r="C37" s="19">
        <v>0.40277777777777773</v>
      </c>
      <c r="D37" s="19">
        <v>0.4270833333333333</v>
      </c>
      <c r="E37" s="19">
        <f>D37-C37</f>
        <v>0.02430555555555558</v>
      </c>
      <c r="F37" s="20">
        <f t="shared" si="0"/>
        <v>0.5833333333333339</v>
      </c>
      <c r="G37" s="12" t="s">
        <v>117</v>
      </c>
      <c r="H37" s="16" t="s">
        <v>16</v>
      </c>
      <c r="I37" s="47">
        <f>SUM(F37:F42)</f>
        <v>10.500000000000004</v>
      </c>
      <c r="J37" s="26">
        <f>I37-K37</f>
        <v>10.500000000000004</v>
      </c>
      <c r="K37" s="47">
        <f>SUMIF($G37:$G42,$G$8,$F37:$F42)</f>
        <v>0</v>
      </c>
    </row>
    <row r="38" spans="1:11" ht="12.75">
      <c r="A38" s="17">
        <f t="shared" si="1"/>
        <v>6</v>
      </c>
      <c r="B38" s="18">
        <f>B37</f>
        <v>39485</v>
      </c>
      <c r="C38" s="19">
        <f>D37</f>
        <v>0.4270833333333333</v>
      </c>
      <c r="D38" s="19">
        <v>0.4479166666666667</v>
      </c>
      <c r="E38" s="19">
        <f>D38-C38</f>
        <v>0.02083333333333337</v>
      </c>
      <c r="F38" s="20">
        <f t="shared" si="0"/>
        <v>0.5000000000000009</v>
      </c>
      <c r="G38" s="12" t="s">
        <v>117</v>
      </c>
      <c r="H38" s="16" t="s">
        <v>16</v>
      </c>
      <c r="I38" s="37"/>
      <c r="K38" s="47"/>
    </row>
    <row r="39" spans="1:11" ht="12.75">
      <c r="A39" s="17">
        <f t="shared" si="1"/>
        <v>6</v>
      </c>
      <c r="B39" s="18">
        <f>B38</f>
        <v>39485</v>
      </c>
      <c r="C39" s="19">
        <f>D38</f>
        <v>0.4479166666666667</v>
      </c>
      <c r="D39" s="19">
        <v>0.7708333333333334</v>
      </c>
      <c r="E39" s="19">
        <f>D39-C39</f>
        <v>0.3229166666666667</v>
      </c>
      <c r="F39" s="20">
        <f t="shared" si="0"/>
        <v>7.75</v>
      </c>
      <c r="G39" s="12" t="s">
        <v>117</v>
      </c>
      <c r="H39" s="16" t="s">
        <v>16</v>
      </c>
      <c r="I39" s="37"/>
      <c r="K39" s="47"/>
    </row>
    <row r="40" spans="1:11" ht="12.75">
      <c r="A40" s="17">
        <f t="shared" si="1"/>
        <v>6</v>
      </c>
      <c r="B40" s="18">
        <f>B39</f>
        <v>39485</v>
      </c>
      <c r="C40" s="19">
        <f>D39</f>
        <v>0.7708333333333334</v>
      </c>
      <c r="D40" s="19">
        <v>0.8125</v>
      </c>
      <c r="E40" s="19">
        <f>D40-C40</f>
        <v>0.04166666666666663</v>
      </c>
      <c r="F40" s="20">
        <f t="shared" si="0"/>
        <v>0.9999999999999991</v>
      </c>
      <c r="G40" s="12" t="s">
        <v>117</v>
      </c>
      <c r="H40" s="16" t="s">
        <v>16</v>
      </c>
      <c r="I40" s="37"/>
      <c r="K40" s="47"/>
    </row>
    <row r="41" spans="1:11" ht="12.75">
      <c r="A41" s="17">
        <f t="shared" si="1"/>
        <v>6</v>
      </c>
      <c r="B41" s="18">
        <f>B40</f>
        <v>39485</v>
      </c>
      <c r="C41" s="19">
        <f>D40</f>
        <v>0.8125</v>
      </c>
      <c r="D41" s="19">
        <v>0.8402777777777778</v>
      </c>
      <c r="E41" s="19">
        <f>D41-C41</f>
        <v>0.02777777777777779</v>
      </c>
      <c r="F41" s="20">
        <f t="shared" si="0"/>
        <v>0.666666666666667</v>
      </c>
      <c r="G41" s="12" t="s">
        <v>117</v>
      </c>
      <c r="H41" s="16" t="s">
        <v>16</v>
      </c>
      <c r="I41" s="37"/>
      <c r="K41" s="47"/>
    </row>
    <row r="42" spans="1:11" s="38" customFormat="1" ht="6" customHeight="1">
      <c r="A42" s="39">
        <f t="shared" si="1"/>
        <v>6</v>
      </c>
      <c r="B42" s="40"/>
      <c r="C42" s="41"/>
      <c r="D42" s="41"/>
      <c r="E42" s="41"/>
      <c r="F42" s="42"/>
      <c r="G42" s="43"/>
      <c r="H42" s="44"/>
      <c r="I42" s="37"/>
      <c r="K42" s="47"/>
    </row>
    <row r="43" spans="1:11" ht="12.75">
      <c r="A43" s="17">
        <f>A37</f>
        <v>6</v>
      </c>
      <c r="B43" s="18">
        <f>B37+1</f>
        <v>39486</v>
      </c>
      <c r="C43" s="19">
        <v>0.28125</v>
      </c>
      <c r="D43" s="19">
        <v>0.3125</v>
      </c>
      <c r="E43" s="19">
        <f aca="true" t="shared" si="4" ref="E43:E48">D43-C43</f>
        <v>0.03125</v>
      </c>
      <c r="F43" s="20">
        <f t="shared" si="0"/>
        <v>0.75</v>
      </c>
      <c r="G43" s="12" t="s">
        <v>118</v>
      </c>
      <c r="H43" s="16" t="s">
        <v>17</v>
      </c>
      <c r="I43" s="47">
        <f>SUM(F43:F49)</f>
        <v>14.333333333333334</v>
      </c>
      <c r="J43" s="26">
        <f>I43-K43</f>
        <v>12.999999999999998</v>
      </c>
      <c r="K43" s="47">
        <f>SUMIF($G43:$G50,$G$8,$F43:$F50)</f>
        <v>1.3333333333333353</v>
      </c>
    </row>
    <row r="44" spans="1:11" ht="12.75">
      <c r="A44" s="17">
        <f t="shared" si="1"/>
        <v>6</v>
      </c>
      <c r="B44" s="18">
        <f t="shared" si="1"/>
        <v>39486</v>
      </c>
      <c r="C44" s="19">
        <f aca="true" t="shared" si="5" ref="C44:C49">D43</f>
        <v>0.3125</v>
      </c>
      <c r="D44" s="19">
        <v>0.46527777777777773</v>
      </c>
      <c r="E44" s="19">
        <f t="shared" si="4"/>
        <v>0.15277777777777773</v>
      </c>
      <c r="F44" s="20">
        <f t="shared" si="0"/>
        <v>3.6666666666666656</v>
      </c>
      <c r="G44" s="12" t="s">
        <v>118</v>
      </c>
      <c r="H44" s="16" t="s">
        <v>17</v>
      </c>
      <c r="I44" s="37"/>
      <c r="K44" s="47"/>
    </row>
    <row r="45" spans="1:11" ht="12.75">
      <c r="A45" s="17">
        <f t="shared" si="1"/>
        <v>6</v>
      </c>
      <c r="B45" s="18">
        <f t="shared" si="1"/>
        <v>39486</v>
      </c>
      <c r="C45" s="19">
        <f t="shared" si="5"/>
        <v>0.46527777777777773</v>
      </c>
      <c r="D45" s="19">
        <v>0.5208333333333334</v>
      </c>
      <c r="E45" s="19">
        <f t="shared" si="4"/>
        <v>0.055555555555555636</v>
      </c>
      <c r="F45" s="20">
        <f t="shared" si="0"/>
        <v>1.3333333333333353</v>
      </c>
      <c r="G45" s="12" t="s">
        <v>73</v>
      </c>
      <c r="H45" s="16" t="s">
        <v>132</v>
      </c>
      <c r="I45" s="37"/>
      <c r="K45" s="47"/>
    </row>
    <row r="46" spans="1:11" ht="12.75">
      <c r="A46" s="17">
        <f t="shared" si="1"/>
        <v>6</v>
      </c>
      <c r="B46" s="18">
        <f t="shared" si="1"/>
        <v>39486</v>
      </c>
      <c r="C46" s="19">
        <f t="shared" si="5"/>
        <v>0.5208333333333334</v>
      </c>
      <c r="D46" s="19">
        <v>0.53125</v>
      </c>
      <c r="E46" s="19">
        <f t="shared" si="4"/>
        <v>0.01041666666666663</v>
      </c>
      <c r="F46" s="20">
        <f t="shared" si="0"/>
        <v>0.2499999999999991</v>
      </c>
      <c r="G46" s="12" t="s">
        <v>118</v>
      </c>
      <c r="H46" s="16" t="s">
        <v>17</v>
      </c>
      <c r="I46" s="37"/>
      <c r="K46" s="47"/>
    </row>
    <row r="47" spans="1:11" ht="12.75">
      <c r="A47" s="17">
        <f t="shared" si="1"/>
        <v>6</v>
      </c>
      <c r="B47" s="18">
        <f t="shared" si="1"/>
        <v>39486</v>
      </c>
      <c r="C47" s="19">
        <f t="shared" si="5"/>
        <v>0.53125</v>
      </c>
      <c r="D47" s="19">
        <v>0.7708333333333334</v>
      </c>
      <c r="E47" s="19">
        <f t="shared" si="4"/>
        <v>0.23958333333333337</v>
      </c>
      <c r="F47" s="20">
        <f t="shared" si="0"/>
        <v>5.750000000000001</v>
      </c>
      <c r="G47" s="12" t="s">
        <v>118</v>
      </c>
      <c r="H47" s="16" t="s">
        <v>17</v>
      </c>
      <c r="I47" s="37"/>
      <c r="K47" s="47"/>
    </row>
    <row r="48" spans="1:11" ht="12.75">
      <c r="A48" s="17">
        <f t="shared" si="1"/>
        <v>6</v>
      </c>
      <c r="B48" s="18">
        <f t="shared" si="1"/>
        <v>39486</v>
      </c>
      <c r="C48" s="19">
        <f t="shared" si="5"/>
        <v>0.7708333333333334</v>
      </c>
      <c r="D48" s="19">
        <v>0.8333333333333334</v>
      </c>
      <c r="E48" s="19">
        <f t="shared" si="4"/>
        <v>0.0625</v>
      </c>
      <c r="F48" s="20">
        <f t="shared" si="0"/>
        <v>1.5</v>
      </c>
      <c r="G48" s="12" t="s">
        <v>118</v>
      </c>
      <c r="H48" s="16" t="s">
        <v>17</v>
      </c>
      <c r="I48" s="37"/>
      <c r="K48" s="47"/>
    </row>
    <row r="49" spans="1:11" ht="12.75">
      <c r="A49" s="17">
        <f t="shared" si="1"/>
        <v>6</v>
      </c>
      <c r="B49" s="18">
        <f t="shared" si="1"/>
        <v>39486</v>
      </c>
      <c r="C49" s="19">
        <f t="shared" si="5"/>
        <v>0.8333333333333334</v>
      </c>
      <c r="D49" s="19">
        <v>0.8784722222222222</v>
      </c>
      <c r="E49" s="19">
        <f>D49-C49</f>
        <v>0.04513888888888884</v>
      </c>
      <c r="F49" s="20">
        <f t="shared" si="0"/>
        <v>1.0833333333333321</v>
      </c>
      <c r="G49" s="12" t="s">
        <v>115</v>
      </c>
      <c r="H49" s="16" t="s">
        <v>30</v>
      </c>
      <c r="I49" s="37"/>
      <c r="K49" s="47"/>
    </row>
    <row r="50" spans="1:9" s="38" customFormat="1" ht="5.25" customHeight="1">
      <c r="A50" s="37">
        <f t="shared" si="1"/>
        <v>6</v>
      </c>
      <c r="B50" s="37"/>
      <c r="C50" s="37"/>
      <c r="D50" s="37"/>
      <c r="E50" s="37"/>
      <c r="F50" s="37"/>
      <c r="G50" s="37"/>
      <c r="H50" s="37"/>
      <c r="I50" s="37"/>
    </row>
  </sheetData>
  <printOptions gridLines="1"/>
  <pageMargins left="0.75" right="0.18" top="0.69" bottom="0.45" header="0.36" footer="0.19"/>
  <pageSetup fitToHeight="1" fitToWidth="1" horizontalDpi="600" verticalDpi="600" orientation="portrait" scale="61" r:id="rId1"/>
  <headerFooter alignWithMargins="0">
    <oddHeader>&amp;L&amp;"Arial,Bold"Confidential&amp;C&amp;D&amp;RPage &amp;P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K19"/>
  <sheetViews>
    <sheetView zoomScale="85" zoomScaleNormal="85" workbookViewId="0" topLeftCell="A1">
      <selection activeCell="F2" sqref="F2"/>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9.28125" style="49" bestFit="1" customWidth="1"/>
    <col min="10" max="10" width="9.28125" style="34" bestFit="1" customWidth="1"/>
    <col min="11" max="11" width="12.28125" style="38" bestFit="1" customWidth="1"/>
  </cols>
  <sheetData>
    <row r="1" spans="1:9" ht="12.75">
      <c r="A1" s="12"/>
      <c r="B1" s="13"/>
      <c r="C1" s="13"/>
      <c r="D1" s="13"/>
      <c r="E1" s="15" t="s">
        <v>131</v>
      </c>
      <c r="F1" s="14" t="s">
        <v>78</v>
      </c>
      <c r="G1" s="15" t="str">
        <f>Wk03!G1</f>
        <v>Code</v>
      </c>
      <c r="H1" s="16"/>
      <c r="I1" s="48"/>
    </row>
    <row r="2" spans="1:9" ht="12.75">
      <c r="A2" s="17"/>
      <c r="B2" s="18"/>
      <c r="C2" s="19"/>
      <c r="D2" s="19"/>
      <c r="E2" s="28" t="str">
        <f>Wk04!E2</f>
        <v>Comments describing Project_A</v>
      </c>
      <c r="F2" s="20">
        <f>SUMIF(G$12:G$51,G2,F$12:F$51)</f>
        <v>0</v>
      </c>
      <c r="G2" s="12" t="str">
        <f>Wk05Jan!G2</f>
        <v>Project_A</v>
      </c>
      <c r="H2" s="16"/>
      <c r="I2" s="48"/>
    </row>
    <row r="3" spans="1:9" ht="12.75">
      <c r="A3" s="17"/>
      <c r="B3" s="18"/>
      <c r="C3" s="19"/>
      <c r="D3" s="19"/>
      <c r="E3" s="28" t="str">
        <f>Wk04!E3</f>
        <v>Comments describing Project_B</v>
      </c>
      <c r="F3" s="20">
        <f>SUMIF(G$12:G$51,G3,F$12:F$51)</f>
        <v>0</v>
      </c>
      <c r="G3" s="12" t="str">
        <f>Wk05Jan!G3</f>
        <v>Project_B</v>
      </c>
      <c r="H3" s="16"/>
      <c r="I3" s="48"/>
    </row>
    <row r="4" spans="1:9" ht="12.75">
      <c r="A4" s="17"/>
      <c r="B4" s="18"/>
      <c r="C4" s="19"/>
      <c r="D4" s="19"/>
      <c r="E4" s="28" t="str">
        <f>Wk04!E4</f>
        <v>Comments describing Project_C</v>
      </c>
      <c r="F4" s="20">
        <f>SUMIF(G$12:G$51,G4,F$12:F$51)</f>
        <v>0</v>
      </c>
      <c r="G4" s="12" t="str">
        <f>Wk05Jan!G4</f>
        <v>Project_C</v>
      </c>
      <c r="H4" s="16"/>
      <c r="I4" s="48"/>
    </row>
    <row r="5" spans="1:9" ht="12.75">
      <c r="A5" s="17"/>
      <c r="B5" s="18"/>
      <c r="C5" s="19"/>
      <c r="D5" s="19"/>
      <c r="E5" s="28" t="str">
        <f>Wk04!E5</f>
        <v>Comments describing Project_D</v>
      </c>
      <c r="F5" s="20">
        <f>SUMIF(G$12:G$51,G5,F$12:F$51)</f>
        <v>6.749999999999999</v>
      </c>
      <c r="G5" s="12" t="str">
        <f>Wk05Jan!G5</f>
        <v>Project_D</v>
      </c>
      <c r="H5" s="16"/>
      <c r="I5" s="48"/>
    </row>
    <row r="6" spans="1:9" ht="12.75">
      <c r="A6" s="17"/>
      <c r="B6" s="18"/>
      <c r="C6" s="19"/>
      <c r="D6" s="19"/>
      <c r="E6" s="28" t="str">
        <f>Wk04!E6</f>
        <v>Administrative Tasks</v>
      </c>
      <c r="F6" s="20">
        <f>SUMIF(G$12:G$51,G6,F$12:F$51)</f>
        <v>0.25000000000000044</v>
      </c>
      <c r="G6" s="12" t="str">
        <f>Wk05Jan!G6</f>
        <v>Admin</v>
      </c>
      <c r="H6" s="16"/>
      <c r="I6" s="48"/>
    </row>
    <row r="7" spans="1:11" s="8" customFormat="1" ht="12.75">
      <c r="A7" s="117"/>
      <c r="B7" s="118"/>
      <c r="C7" s="119"/>
      <c r="D7" s="119"/>
      <c r="E7" s="83" t="str">
        <f>Wk04!E7</f>
        <v>sub-Total</v>
      </c>
      <c r="F7" s="84">
        <f>SUM(F2:F6)</f>
        <v>7</v>
      </c>
      <c r="G7" s="85" t="str">
        <f>Wk05Jan!G7</f>
        <v>Billable</v>
      </c>
      <c r="H7" s="120"/>
      <c r="I7" s="121"/>
      <c r="J7" s="122"/>
      <c r="K7" s="123"/>
    </row>
    <row r="8" spans="1:11" s="100" customFormat="1" ht="12.75">
      <c r="A8" s="104"/>
      <c r="B8" s="105"/>
      <c r="C8" s="105"/>
      <c r="D8" s="105"/>
      <c r="E8" s="124" t="str">
        <f>Wk04!E8</f>
        <v>Time not to be Billed to the Client</v>
      </c>
      <c r="F8" s="20">
        <f>SUMIF(G$12:G$51,G8,F$12:F$51)</f>
        <v>0</v>
      </c>
      <c r="G8" s="104" t="str">
        <f>Wk05Jan!G8</f>
        <v>non-Billable</v>
      </c>
      <c r="H8" s="106"/>
      <c r="I8" s="107"/>
      <c r="J8" s="98"/>
      <c r="K8" s="108"/>
    </row>
    <row r="9" spans="1:11" ht="12.75">
      <c r="A9" s="17"/>
      <c r="B9" s="18"/>
      <c r="C9" s="19"/>
      <c r="D9" s="13"/>
      <c r="E9" s="27" t="s">
        <v>79</v>
      </c>
      <c r="F9" s="21">
        <f>SUM(F7:F8)</f>
        <v>7</v>
      </c>
      <c r="G9" s="15" t="s">
        <v>77</v>
      </c>
      <c r="H9" s="16"/>
      <c r="I9" s="109" t="s">
        <v>77</v>
      </c>
      <c r="J9" s="29" t="s">
        <v>89</v>
      </c>
      <c r="K9" s="110" t="s">
        <v>86</v>
      </c>
    </row>
    <row r="10" spans="1:11" ht="12.75">
      <c r="A10" s="12"/>
      <c r="B10" s="13"/>
      <c r="C10" s="13"/>
      <c r="H10" s="16"/>
      <c r="I10" s="111">
        <f>SUM(I12:I48)</f>
        <v>6.999999999999999</v>
      </c>
      <c r="J10" s="112">
        <f>SUM(J12:J48)</f>
        <v>6.749999999999998</v>
      </c>
      <c r="K10" s="113">
        <f>SUM(K12:K48)</f>
        <v>0</v>
      </c>
    </row>
    <row r="11" spans="1:11" ht="25.5">
      <c r="A11" s="22" t="s">
        <v>72</v>
      </c>
      <c r="B11" s="23" t="s">
        <v>69</v>
      </c>
      <c r="C11" s="24" t="s">
        <v>24</v>
      </c>
      <c r="D11" s="24" t="s">
        <v>25</v>
      </c>
      <c r="E11" s="24" t="s">
        <v>74</v>
      </c>
      <c r="F11" s="24" t="s">
        <v>75</v>
      </c>
      <c r="G11" s="22" t="s">
        <v>71</v>
      </c>
      <c r="H11" s="25" t="s">
        <v>70</v>
      </c>
      <c r="I11" s="114"/>
      <c r="J11" s="30"/>
      <c r="K11" s="115"/>
    </row>
    <row r="12" spans="1:11" ht="12.75">
      <c r="A12" s="17">
        <f>Wk05Jan!$A$12</f>
        <v>5</v>
      </c>
      <c r="B12" s="18">
        <f>Wk05Jan!$B$12+6</f>
        <v>39479</v>
      </c>
      <c r="C12" s="19">
        <v>0.375</v>
      </c>
      <c r="D12" s="19">
        <v>0.3854166666666667</v>
      </c>
      <c r="E12" s="19">
        <f aca="true" t="shared" si="0" ref="E12:E17">D12-C12</f>
        <v>0.010416666666666685</v>
      </c>
      <c r="F12" s="20">
        <f aca="true" t="shared" si="1" ref="F12:F17">E12*24</f>
        <v>0.25000000000000044</v>
      </c>
      <c r="G12" s="12" t="s">
        <v>80</v>
      </c>
      <c r="H12" s="16" t="s">
        <v>109</v>
      </c>
      <c r="I12" s="111">
        <f>SUM(F12:F18)</f>
        <v>6.999999999999999</v>
      </c>
      <c r="J12" s="112">
        <f>I12-SUMIF(G12:G18,G$6,F12:F18)</f>
        <v>6.749999999999998</v>
      </c>
      <c r="K12" s="47">
        <f>SUMIF($G12:$G18,$G$8,$F12:$F18)</f>
        <v>0</v>
      </c>
    </row>
    <row r="13" spans="1:11" ht="12.75">
      <c r="A13" s="17">
        <f aca="true" t="shared" si="2" ref="A13:A18">A12</f>
        <v>5</v>
      </c>
      <c r="B13" s="18">
        <f>B12</f>
        <v>39479</v>
      </c>
      <c r="C13" s="19">
        <f>D12</f>
        <v>0.3854166666666667</v>
      </c>
      <c r="D13" s="19">
        <v>0.4583333333333333</v>
      </c>
      <c r="E13" s="19">
        <f t="shared" si="0"/>
        <v>0.07291666666666663</v>
      </c>
      <c r="F13" s="20">
        <f t="shared" si="1"/>
        <v>1.7499999999999991</v>
      </c>
      <c r="G13" s="12" t="s">
        <v>118</v>
      </c>
      <c r="H13" s="16" t="s">
        <v>31</v>
      </c>
      <c r="I13" s="116"/>
      <c r="J13" s="30"/>
      <c r="K13" s="115"/>
    </row>
    <row r="14" spans="1:11" ht="12.75">
      <c r="A14" s="17">
        <f t="shared" si="2"/>
        <v>5</v>
      </c>
      <c r="B14" s="18">
        <f>B13</f>
        <v>39479</v>
      </c>
      <c r="C14" s="19">
        <f>D13</f>
        <v>0.4583333333333333</v>
      </c>
      <c r="D14" s="19">
        <v>0.5</v>
      </c>
      <c r="E14" s="19">
        <f t="shared" si="0"/>
        <v>0.041666666666666685</v>
      </c>
      <c r="F14" s="20">
        <f t="shared" si="1"/>
        <v>1.0000000000000004</v>
      </c>
      <c r="G14" s="12" t="s">
        <v>118</v>
      </c>
      <c r="H14" s="16" t="s">
        <v>31</v>
      </c>
      <c r="I14" s="116"/>
      <c r="J14" s="30"/>
      <c r="K14" s="115"/>
    </row>
    <row r="15" spans="1:11" ht="12.75">
      <c r="A15" s="17">
        <f t="shared" si="2"/>
        <v>5</v>
      </c>
      <c r="B15" s="18">
        <f>B14</f>
        <v>39479</v>
      </c>
      <c r="C15" s="19">
        <f>D14</f>
        <v>0.5</v>
      </c>
      <c r="D15" s="19">
        <v>0.5625</v>
      </c>
      <c r="E15" s="19">
        <f t="shared" si="0"/>
        <v>0.0625</v>
      </c>
      <c r="F15" s="20">
        <f t="shared" si="1"/>
        <v>1.5</v>
      </c>
      <c r="G15" s="12" t="s">
        <v>118</v>
      </c>
      <c r="H15" s="16" t="s">
        <v>31</v>
      </c>
      <c r="I15" s="116"/>
      <c r="J15" s="30"/>
      <c r="K15" s="115"/>
    </row>
    <row r="16" spans="1:11" ht="12.75">
      <c r="A16" s="17">
        <f t="shared" si="2"/>
        <v>5</v>
      </c>
      <c r="B16" s="18">
        <f>B15</f>
        <v>39479</v>
      </c>
      <c r="C16" s="19">
        <f>D15</f>
        <v>0.5625</v>
      </c>
      <c r="D16" s="19">
        <v>0.6319444444444444</v>
      </c>
      <c r="E16" s="19">
        <f t="shared" si="0"/>
        <v>0.06944444444444442</v>
      </c>
      <c r="F16" s="20">
        <f t="shared" si="1"/>
        <v>1.666666666666666</v>
      </c>
      <c r="G16" s="12" t="s">
        <v>118</v>
      </c>
      <c r="H16" s="16" t="s">
        <v>31</v>
      </c>
      <c r="I16" s="116"/>
      <c r="J16" s="30"/>
      <c r="K16" s="115"/>
    </row>
    <row r="17" spans="1:11" ht="12.75">
      <c r="A17" s="17">
        <f t="shared" si="2"/>
        <v>5</v>
      </c>
      <c r="B17" s="18">
        <f>B16</f>
        <v>39479</v>
      </c>
      <c r="C17" s="19">
        <f>D16</f>
        <v>0.6319444444444444</v>
      </c>
      <c r="D17" s="19">
        <v>0.6666666666666666</v>
      </c>
      <c r="E17" s="19">
        <f t="shared" si="0"/>
        <v>0.03472222222222221</v>
      </c>
      <c r="F17" s="20">
        <f t="shared" si="1"/>
        <v>0.833333333333333</v>
      </c>
      <c r="G17" s="12" t="s">
        <v>118</v>
      </c>
      <c r="H17" s="16" t="s">
        <v>31</v>
      </c>
      <c r="I17" s="116"/>
      <c r="J17" s="30"/>
      <c r="K17" s="115"/>
    </row>
    <row r="18" spans="1:11" s="38" customFormat="1" ht="5.25" customHeight="1">
      <c r="A18" s="37">
        <f t="shared" si="2"/>
        <v>5</v>
      </c>
      <c r="B18" s="37"/>
      <c r="C18" s="37"/>
      <c r="D18" s="37"/>
      <c r="E18" s="37"/>
      <c r="F18" s="37"/>
      <c r="G18" s="37"/>
      <c r="H18" s="37"/>
      <c r="I18" s="116"/>
      <c r="J18" s="115"/>
      <c r="K18" s="115"/>
    </row>
    <row r="19" spans="9:11" ht="12.75">
      <c r="I19" s="115"/>
      <c r="J19" s="30"/>
      <c r="K19" s="115"/>
    </row>
  </sheetData>
  <printOptions gridLines="1"/>
  <pageMargins left="0.75" right="0.18" top="1" bottom="1" header="0.5" footer="0.5"/>
  <pageSetup fitToHeight="1" fitToWidth="1" horizontalDpi="600" verticalDpi="600" orientation="portrait" scale="60" r:id="rId1"/>
</worksheet>
</file>

<file path=xl/worksheets/sheet2.xml><?xml version="1.0" encoding="utf-8"?>
<worksheet xmlns="http://schemas.openxmlformats.org/spreadsheetml/2006/main" xmlns:r="http://schemas.openxmlformats.org/officeDocument/2006/relationships">
  <sheetPr>
    <pageSetUpPr fitToPage="1"/>
  </sheetPr>
  <dimension ref="B1:BA29"/>
  <sheetViews>
    <sheetView workbookViewId="0" topLeftCell="A1">
      <selection activeCell="T28" sqref="T28:T29"/>
    </sheetView>
  </sheetViews>
  <sheetFormatPr defaultColWidth="9.140625" defaultRowHeight="12.75"/>
  <cols>
    <col min="1" max="1" width="1.1484375" style="0" customWidth="1"/>
    <col min="2" max="2" width="30.00390625" style="0" customWidth="1"/>
    <col min="3" max="3" width="12.57421875" style="30" hidden="1" customWidth="1"/>
    <col min="4" max="4" width="8.421875" style="30" customWidth="1"/>
    <col min="5" max="5" width="9.7109375" style="30" customWidth="1"/>
    <col min="6" max="6" width="7.421875" style="2" customWidth="1"/>
    <col min="7" max="7" width="7.421875" style="34" customWidth="1"/>
    <col min="8" max="8" width="9.57421875" style="34" bestFit="1" customWidth="1"/>
    <col min="9" max="9" width="9.00390625" style="34" bestFit="1" customWidth="1"/>
    <col min="10" max="12" width="7.421875" style="34" customWidth="1"/>
    <col min="13" max="13" width="9.00390625" style="34" bestFit="1" customWidth="1"/>
    <col min="14" max="14" width="9.28125" style="34" bestFit="1" customWidth="1"/>
    <col min="15" max="19" width="7.421875" style="34" customWidth="1"/>
    <col min="20" max="20" width="8.7109375" style="34" customWidth="1"/>
    <col min="21" max="21" width="6.421875" style="34" customWidth="1"/>
    <col min="22" max="22" width="6.57421875" style="34" customWidth="1"/>
    <col min="23" max="23" width="9.28125" style="34" bestFit="1" customWidth="1"/>
    <col min="24" max="24" width="9.140625" style="34" bestFit="1" customWidth="1"/>
    <col min="25" max="25" width="7.421875" style="34" customWidth="1"/>
    <col min="26" max="26" width="7.00390625" style="34" customWidth="1"/>
    <col min="27" max="27" width="6.140625" style="34" bestFit="1" customWidth="1"/>
    <col min="28" max="28" width="7.140625" style="34" customWidth="1"/>
    <col min="29" max="33" width="7.421875" style="2" customWidth="1"/>
    <col min="34" max="37" width="7.421875" style="2" bestFit="1" customWidth="1"/>
    <col min="38" max="38" width="6.140625" style="2" bestFit="1" customWidth="1"/>
    <col min="39" max="39" width="6.00390625" style="2" bestFit="1" customWidth="1"/>
    <col min="40" max="40" width="6.28125" style="2" customWidth="1"/>
    <col min="41" max="41" width="9.7109375" style="2" bestFit="1" customWidth="1"/>
    <col min="42" max="42" width="10.28125" style="2" bestFit="1" customWidth="1"/>
    <col min="43" max="43" width="6.00390625" style="2" bestFit="1" customWidth="1"/>
    <col min="44" max="45" width="6.00390625" style="0" bestFit="1" customWidth="1"/>
    <col min="46" max="46" width="10.28125" style="0" bestFit="1" customWidth="1"/>
    <col min="47" max="47" width="10.7109375" style="0" bestFit="1" customWidth="1"/>
    <col min="48" max="49" width="6.00390625" style="0" bestFit="1" customWidth="1"/>
    <col min="50" max="50" width="9.00390625" style="0" bestFit="1" customWidth="1"/>
  </cols>
  <sheetData>
    <row r="1" spans="2:50" ht="12.75">
      <c r="B1" s="50" t="str">
        <f>Wk01!E2</f>
        <v>Comments describing Project_A</v>
      </c>
      <c r="C1" s="51" t="str">
        <f>Wk03!G2</f>
        <v>Project_A</v>
      </c>
      <c r="D1" s="57">
        <f aca="true" t="shared" si="0" ref="D1:D6">E1/E$9</f>
        <v>0.21014640097600656</v>
      </c>
      <c r="E1" s="53">
        <f aca="true" t="shared" si="1" ref="E1:E10">SUM(F1:AB1)</f>
        <v>172.25000000000006</v>
      </c>
      <c r="F1" s="53"/>
      <c r="G1" s="54">
        <f>Wk19!$F2</f>
        <v>0</v>
      </c>
      <c r="H1" s="54">
        <f>Wk18May!$F2</f>
        <v>0</v>
      </c>
      <c r="I1" s="54">
        <f>Wk18Apr!$F2</f>
        <v>0</v>
      </c>
      <c r="J1" s="54">
        <f>Wk17!$F2</f>
        <v>0</v>
      </c>
      <c r="K1" s="54">
        <f>Wk16!$F2</f>
        <v>0</v>
      </c>
      <c r="L1" s="54">
        <f>Wk15!$F2</f>
        <v>0</v>
      </c>
      <c r="M1" s="54">
        <f>Wk14Apr!$F2</f>
        <v>6.499999999999999</v>
      </c>
      <c r="N1" s="54">
        <f>Wk14Mar!$F2</f>
        <v>5.333333333333336</v>
      </c>
      <c r="O1" s="54">
        <f>Wk13!$F2</f>
        <v>11.833333333333336</v>
      </c>
      <c r="P1" s="54">
        <f>Wk12!$F2</f>
        <v>11.833333333333336</v>
      </c>
      <c r="Q1" s="54">
        <f>Wk11!$F2</f>
        <v>11.833333333333336</v>
      </c>
      <c r="R1" s="54">
        <f>Wk10!$F2</f>
        <v>11.833333333333336</v>
      </c>
      <c r="S1" s="54">
        <f>Wk09!$F2</f>
        <v>11.833333333333336</v>
      </c>
      <c r="T1" s="54">
        <f>Wk08!$F2</f>
        <v>11.833333333333336</v>
      </c>
      <c r="U1" s="54">
        <f>Wk07!$F2</f>
        <v>11.833333333333336</v>
      </c>
      <c r="V1" s="54">
        <f>Wk06!F2</f>
        <v>11.833333333333336</v>
      </c>
      <c r="W1" s="52">
        <f>Wk05Feb!F2</f>
        <v>0</v>
      </c>
      <c r="X1" s="52">
        <f>Wk05Jan!$F$2</f>
        <v>12.833333333333337</v>
      </c>
      <c r="Y1" s="54">
        <f>Wk04!F2</f>
        <v>12.583333333333336</v>
      </c>
      <c r="Z1" s="54">
        <f>Wk03!$F2</f>
        <v>16.000000000000004</v>
      </c>
      <c r="AA1" s="54">
        <f>Wk02!$F2</f>
        <v>7.666666666666671</v>
      </c>
      <c r="AB1" s="54">
        <f>Wk01!$F2</f>
        <v>16.66666666666667</v>
      </c>
      <c r="AC1" s="20"/>
      <c r="AD1" s="20"/>
      <c r="AE1" s="20"/>
      <c r="AF1" s="3"/>
      <c r="AG1" s="3"/>
      <c r="AH1" s="3"/>
      <c r="AI1" s="3"/>
      <c r="AJ1" s="3"/>
      <c r="AK1" s="3"/>
      <c r="AL1" s="3"/>
      <c r="AM1" s="3"/>
      <c r="AN1" s="3"/>
      <c r="AO1" s="3"/>
      <c r="AP1" s="4"/>
      <c r="AQ1" s="4"/>
      <c r="AR1" s="5"/>
      <c r="AS1" s="5"/>
      <c r="AT1" s="5"/>
      <c r="AU1" s="6"/>
      <c r="AV1" s="6"/>
      <c r="AW1" s="6"/>
      <c r="AX1" s="7"/>
    </row>
    <row r="2" spans="2:50" ht="12.75">
      <c r="B2" s="86" t="str">
        <f>Wk01!E3</f>
        <v>Comments describing Project_B</v>
      </c>
      <c r="C2" s="51" t="str">
        <f>Wk03!G3</f>
        <v>Project_B</v>
      </c>
      <c r="D2" s="57">
        <f t="shared" si="0"/>
        <v>0.1362342415616105</v>
      </c>
      <c r="E2" s="53">
        <f t="shared" si="1"/>
        <v>111.66666666666673</v>
      </c>
      <c r="F2" s="53"/>
      <c r="G2" s="54">
        <f>Wk19!$F3</f>
        <v>0</v>
      </c>
      <c r="H2" s="54">
        <f>Wk18May!$F3</f>
        <v>0</v>
      </c>
      <c r="I2" s="54">
        <f>Wk18Apr!$F3</f>
        <v>6.166666666666668</v>
      </c>
      <c r="J2" s="54">
        <f>Wk17!$F3</f>
        <v>6.166666666666668</v>
      </c>
      <c r="K2" s="54">
        <f>Wk16!$F3</f>
        <v>7</v>
      </c>
      <c r="L2" s="54">
        <f>Wk15!$F3</f>
        <v>6.166666666666668</v>
      </c>
      <c r="M2" s="54">
        <f>Wk14Apr!$F3</f>
        <v>6.166666666666668</v>
      </c>
      <c r="N2" s="54">
        <f>Wk14Mar!$F3</f>
        <v>0</v>
      </c>
      <c r="O2" s="54">
        <f>Wk13!$F3</f>
        <v>6.166666666666668</v>
      </c>
      <c r="P2" s="54">
        <f>Wk12!$F3</f>
        <v>6.166666666666668</v>
      </c>
      <c r="Q2" s="54">
        <f>Wk11!$F3</f>
        <v>6.166666666666668</v>
      </c>
      <c r="R2" s="54">
        <f>Wk10!$F3</f>
        <v>6.166666666666668</v>
      </c>
      <c r="S2" s="54">
        <f>Wk09!$F3</f>
        <v>6.166666666666668</v>
      </c>
      <c r="T2" s="54">
        <f>Wk08!$F3</f>
        <v>7.666666666666668</v>
      </c>
      <c r="U2" s="54">
        <f>Wk07!$F3</f>
        <v>6.166666666666668</v>
      </c>
      <c r="V2" s="54">
        <f>Wk06!F3</f>
        <v>6.166666666666668</v>
      </c>
      <c r="W2" s="52">
        <f>Wk05Feb!F3</f>
        <v>0</v>
      </c>
      <c r="X2" s="52">
        <f>Wk05Jan!F3</f>
        <v>6.166666666666668</v>
      </c>
      <c r="Y2" s="54">
        <f>Wk04!F3</f>
        <v>6.166666666666668</v>
      </c>
      <c r="Z2" s="54">
        <f>Wk03!$F3</f>
        <v>6.166666666666668</v>
      </c>
      <c r="AA2" s="54">
        <f>Wk02!$F3</f>
        <v>3.7500000000000013</v>
      </c>
      <c r="AB2" s="54">
        <f>Wk01!$F3</f>
        <v>6.91666666666667</v>
      </c>
      <c r="AC2" s="20"/>
      <c r="AD2" s="20"/>
      <c r="AE2" s="20"/>
      <c r="AF2" s="3"/>
      <c r="AG2" s="3"/>
      <c r="AH2" s="3"/>
      <c r="AI2" s="3"/>
      <c r="AJ2" s="3"/>
      <c r="AK2" s="3"/>
      <c r="AL2" s="3"/>
      <c r="AM2" s="3"/>
      <c r="AN2" s="3"/>
      <c r="AO2" s="3"/>
      <c r="AP2" s="4"/>
      <c r="AQ2" s="4"/>
      <c r="AR2" s="5"/>
      <c r="AS2" s="5"/>
      <c r="AT2" s="5"/>
      <c r="AU2" s="6"/>
      <c r="AV2" s="6"/>
      <c r="AW2" s="6"/>
      <c r="AX2" s="7"/>
    </row>
    <row r="3" spans="2:50" ht="12.75">
      <c r="B3" s="86" t="str">
        <f>Wk01!E4</f>
        <v>Comments describing Project_C</v>
      </c>
      <c r="C3" s="51" t="str">
        <f>Wk03!G4</f>
        <v>Project_C</v>
      </c>
      <c r="D3" s="57">
        <f t="shared" si="0"/>
        <v>0.307645384302562</v>
      </c>
      <c r="E3" s="53">
        <f t="shared" si="1"/>
        <v>252.16666666666666</v>
      </c>
      <c r="F3" s="53"/>
      <c r="G3" s="54">
        <f>Wk19!$F4</f>
        <v>14.333333333333334</v>
      </c>
      <c r="H3" s="54">
        <f>Wk18May!$F4</f>
        <v>14.91666666666667</v>
      </c>
      <c r="I3" s="54">
        <f>Wk18Apr!$F4</f>
        <v>0</v>
      </c>
      <c r="J3" s="54">
        <f>Wk17!$F4</f>
        <v>14.91666666666667</v>
      </c>
      <c r="K3" s="54">
        <f>Wk16!$F4</f>
        <v>14.91666666666667</v>
      </c>
      <c r="L3" s="54">
        <f>Wk15!$F4</f>
        <v>14.91666666666667</v>
      </c>
      <c r="M3" s="54">
        <f>Wk14Apr!$F4</f>
        <v>14.91666666666667</v>
      </c>
      <c r="N3" s="54">
        <f>Wk14Mar!$F4</f>
        <v>0</v>
      </c>
      <c r="O3" s="54">
        <f>Wk13!$F4</f>
        <v>14.91666666666667</v>
      </c>
      <c r="P3" s="54">
        <f>Wk12!$F4</f>
        <v>14.91666666666667</v>
      </c>
      <c r="Q3" s="54">
        <f>Wk11!$F4</f>
        <v>14.91666666666667</v>
      </c>
      <c r="R3" s="54">
        <f>Wk10!$F4</f>
        <v>14.91666666666667</v>
      </c>
      <c r="S3" s="54">
        <f>Wk09!$F4</f>
        <v>14.91666666666667</v>
      </c>
      <c r="T3" s="54">
        <f>Wk08!$F4</f>
        <v>14.91666666666667</v>
      </c>
      <c r="U3" s="54">
        <f>Wk07!$F4</f>
        <v>12.000000000000004</v>
      </c>
      <c r="V3" s="54">
        <f>Wk06!F4</f>
        <v>10.500000000000004</v>
      </c>
      <c r="W3" s="52">
        <f>Wk05Feb!F4</f>
        <v>0</v>
      </c>
      <c r="X3" s="52">
        <f>Wk05Jan!F4</f>
        <v>10.500000000000004</v>
      </c>
      <c r="Y3" s="54">
        <f>Wk04!F4</f>
        <v>10.500000000000004</v>
      </c>
      <c r="Z3" s="54">
        <f>Wk03!$F4</f>
        <v>10.500000000000004</v>
      </c>
      <c r="AA3" s="54">
        <f>Wk02!$F4</f>
        <v>10.500000000000004</v>
      </c>
      <c r="AB3" s="54">
        <f>Wk01!$F4</f>
        <v>9.25</v>
      </c>
      <c r="AC3" s="20"/>
      <c r="AD3" s="20"/>
      <c r="AE3" s="20"/>
      <c r="AF3" s="3"/>
      <c r="AG3" s="3"/>
      <c r="AH3" s="3"/>
      <c r="AI3" s="3"/>
      <c r="AJ3" s="3"/>
      <c r="AK3" s="3"/>
      <c r="AL3" s="3"/>
      <c r="AM3" s="3"/>
      <c r="AN3" s="3"/>
      <c r="AO3" s="3"/>
      <c r="AP3" s="4"/>
      <c r="AQ3" s="4"/>
      <c r="AR3" s="5"/>
      <c r="AS3" s="5"/>
      <c r="AT3" s="5"/>
      <c r="AU3" s="6"/>
      <c r="AV3" s="6"/>
      <c r="AW3" s="6"/>
      <c r="AX3" s="6"/>
    </row>
    <row r="4" spans="2:50" ht="12.75">
      <c r="B4" s="50" t="str">
        <f>Wk01!E5</f>
        <v>Comments describing Project_D</v>
      </c>
      <c r="C4" s="51" t="str">
        <f>Wk03!G5</f>
        <v>Project_D</v>
      </c>
      <c r="D4" s="57">
        <f t="shared" si="0"/>
        <v>0.1943879625864172</v>
      </c>
      <c r="E4" s="53">
        <f t="shared" si="1"/>
        <v>159.33333333333331</v>
      </c>
      <c r="F4" s="53"/>
      <c r="G4" s="54">
        <f>Wk19!$F5</f>
        <v>7.5</v>
      </c>
      <c r="H4" s="54">
        <f>Wk18May!$F5</f>
        <v>7.5</v>
      </c>
      <c r="I4" s="54">
        <f>Wk18Apr!$F5</f>
        <v>0</v>
      </c>
      <c r="J4" s="54">
        <f>Wk17!$F5</f>
        <v>7.5</v>
      </c>
      <c r="K4" s="54">
        <f>Wk16!$F5</f>
        <v>7.5</v>
      </c>
      <c r="L4" s="54">
        <f>Wk15!$F5</f>
        <v>7.5</v>
      </c>
      <c r="M4" s="54">
        <f>Wk14Apr!$F5</f>
        <v>7.5</v>
      </c>
      <c r="N4" s="54">
        <f>Wk14Mar!$F5</f>
        <v>0</v>
      </c>
      <c r="O4" s="54">
        <f>Wk13!$F5</f>
        <v>7.5</v>
      </c>
      <c r="P4" s="54">
        <f>Wk12!$F5</f>
        <v>7.5</v>
      </c>
      <c r="Q4" s="54">
        <f>Wk11!$F5</f>
        <v>8.5</v>
      </c>
      <c r="R4" s="54">
        <f>Wk10!$F5</f>
        <v>7.5</v>
      </c>
      <c r="S4" s="54">
        <f>Wk09!$F5</f>
        <v>7.5</v>
      </c>
      <c r="T4" s="54">
        <f>Wk08!$F5</f>
        <v>7.5</v>
      </c>
      <c r="U4" s="54">
        <f>Wk07!$F5</f>
        <v>11.916666666666666</v>
      </c>
      <c r="V4" s="54">
        <f>Wk06!F5</f>
        <v>11.916666666666666</v>
      </c>
      <c r="W4" s="52">
        <f>Wk05Feb!F5</f>
        <v>6.749999999999999</v>
      </c>
      <c r="X4" s="52">
        <f>Wk05Jan!F5</f>
        <v>0</v>
      </c>
      <c r="Y4" s="54">
        <f>Wk04!F5</f>
        <v>12.666666666666666</v>
      </c>
      <c r="Z4" s="54">
        <f>Wk03!$F5</f>
        <v>11.416666666666666</v>
      </c>
      <c r="AA4" s="54">
        <f>Wk02!$F5</f>
        <v>13</v>
      </c>
      <c r="AB4" s="54">
        <f>Wk01!$F5</f>
        <v>0.666666666666667</v>
      </c>
      <c r="AC4" s="20"/>
      <c r="AD4" s="20"/>
      <c r="AE4" s="20"/>
      <c r="AF4" s="3"/>
      <c r="AG4" s="3"/>
      <c r="AH4" s="3"/>
      <c r="AI4" s="3"/>
      <c r="AJ4" s="3"/>
      <c r="AK4" s="3"/>
      <c r="AL4" s="3"/>
      <c r="AM4" s="3"/>
      <c r="AN4" s="3"/>
      <c r="AO4" s="3"/>
      <c r="AP4" s="4"/>
      <c r="AQ4" s="4"/>
      <c r="AR4" s="5"/>
      <c r="AS4" s="5"/>
      <c r="AT4" s="5"/>
      <c r="AU4" s="6"/>
      <c r="AV4" s="6"/>
      <c r="AW4" s="6"/>
      <c r="AX4" s="6"/>
    </row>
    <row r="5" spans="2:50" ht="12.75">
      <c r="B5" s="65" t="str">
        <f>Wk15!$E$6</f>
        <v>Comments describing Project_E</v>
      </c>
      <c r="C5" s="64" t="e">
        <f>#REF!</f>
        <v>#REF!</v>
      </c>
      <c r="D5" s="57">
        <f t="shared" si="0"/>
        <v>0.07340382269215129</v>
      </c>
      <c r="E5" s="53">
        <f t="shared" si="1"/>
        <v>60.16666666666668</v>
      </c>
      <c r="F5" s="53"/>
      <c r="G5" s="54">
        <f>Wk19!$F6</f>
        <v>11.833333333333336</v>
      </c>
      <c r="H5" s="54">
        <f>Wk18May!$F6</f>
        <v>1.0833333333333321</v>
      </c>
      <c r="I5" s="54">
        <f>Wk18Apr!$F6</f>
        <v>12.583333333333336</v>
      </c>
      <c r="J5" s="54">
        <f>Wk17!$F6</f>
        <v>11.833333333333336</v>
      </c>
      <c r="K5" s="54">
        <f>Wk16!$F6</f>
        <v>11.000000000000002</v>
      </c>
      <c r="L5" s="54">
        <f>Wk15!$F6</f>
        <v>11.833333333333336</v>
      </c>
      <c r="M5" s="54" t="s">
        <v>110</v>
      </c>
      <c r="N5" s="54" t="s">
        <v>110</v>
      </c>
      <c r="O5" s="54" t="s">
        <v>110</v>
      </c>
      <c r="P5" s="54" t="s">
        <v>110</v>
      </c>
      <c r="Q5" s="54" t="s">
        <v>110</v>
      </c>
      <c r="R5" s="54" t="s">
        <v>110</v>
      </c>
      <c r="S5" s="54" t="s">
        <v>110</v>
      </c>
      <c r="T5" s="54" t="s">
        <v>110</v>
      </c>
      <c r="U5" s="54" t="s">
        <v>110</v>
      </c>
      <c r="V5" s="54" t="s">
        <v>110</v>
      </c>
      <c r="W5" s="54" t="s">
        <v>110</v>
      </c>
      <c r="X5" s="54" t="s">
        <v>110</v>
      </c>
      <c r="Y5" s="54" t="s">
        <v>110</v>
      </c>
      <c r="Z5" s="54" t="s">
        <v>110</v>
      </c>
      <c r="AA5" s="54" t="s">
        <v>110</v>
      </c>
      <c r="AB5" s="54" t="s">
        <v>110</v>
      </c>
      <c r="AC5" s="20"/>
      <c r="AD5" s="20"/>
      <c r="AE5" s="20"/>
      <c r="AF5" s="3"/>
      <c r="AG5" s="3"/>
      <c r="AH5" s="3"/>
      <c r="AI5" s="3"/>
      <c r="AJ5" s="3"/>
      <c r="AK5" s="3"/>
      <c r="AL5" s="3"/>
      <c r="AM5" s="3"/>
      <c r="AN5" s="3"/>
      <c r="AO5" s="3"/>
      <c r="AP5" s="4"/>
      <c r="AQ5" s="4"/>
      <c r="AR5" s="5"/>
      <c r="AS5" s="5"/>
      <c r="AT5" s="5"/>
      <c r="AU5" s="6"/>
      <c r="AV5" s="6"/>
      <c r="AW5" s="6"/>
      <c r="AX5" s="6"/>
    </row>
    <row r="6" spans="2:50" ht="12.75">
      <c r="B6" s="65" t="str">
        <f>Wk19!$E$7</f>
        <v>Comments describing Project_F</v>
      </c>
      <c r="C6" s="64" t="e">
        <f>#REF!</f>
        <v>#REF!</v>
      </c>
      <c r="D6" s="57">
        <f t="shared" si="0"/>
        <v>0.0066083773891825945</v>
      </c>
      <c r="E6" s="53">
        <f>SUM(F6:AB6)</f>
        <v>5.416666666666667</v>
      </c>
      <c r="F6" s="53"/>
      <c r="G6" s="54">
        <f>Wk19!$F7</f>
        <v>5.416666666666667</v>
      </c>
      <c r="H6" s="54" t="s">
        <v>110</v>
      </c>
      <c r="I6" s="54" t="s">
        <v>110</v>
      </c>
      <c r="J6" s="54" t="s">
        <v>110</v>
      </c>
      <c r="K6" s="54" t="s">
        <v>110</v>
      </c>
      <c r="L6" s="54" t="s">
        <v>110</v>
      </c>
      <c r="M6" s="54" t="s">
        <v>110</v>
      </c>
      <c r="N6" s="54" t="s">
        <v>110</v>
      </c>
      <c r="O6" s="54" t="s">
        <v>110</v>
      </c>
      <c r="P6" s="54" t="s">
        <v>110</v>
      </c>
      <c r="Q6" s="54" t="s">
        <v>110</v>
      </c>
      <c r="R6" s="54" t="s">
        <v>110</v>
      </c>
      <c r="S6" s="54" t="s">
        <v>110</v>
      </c>
      <c r="T6" s="54" t="s">
        <v>110</v>
      </c>
      <c r="U6" s="54" t="s">
        <v>110</v>
      </c>
      <c r="V6" s="54" t="s">
        <v>110</v>
      </c>
      <c r="W6" s="54" t="s">
        <v>110</v>
      </c>
      <c r="X6" s="54" t="s">
        <v>110</v>
      </c>
      <c r="Y6" s="54" t="s">
        <v>110</v>
      </c>
      <c r="Z6" s="54" t="s">
        <v>110</v>
      </c>
      <c r="AA6" s="54" t="s">
        <v>110</v>
      </c>
      <c r="AB6" s="54" t="s">
        <v>110</v>
      </c>
      <c r="AC6" s="20"/>
      <c r="AD6" s="20"/>
      <c r="AE6" s="20"/>
      <c r="AF6" s="3"/>
      <c r="AG6" s="3"/>
      <c r="AH6" s="3"/>
      <c r="AI6" s="3"/>
      <c r="AJ6" s="3"/>
      <c r="AK6" s="3"/>
      <c r="AL6" s="3"/>
      <c r="AM6" s="3"/>
      <c r="AN6" s="3"/>
      <c r="AO6" s="3"/>
      <c r="AP6" s="4"/>
      <c r="AQ6" s="4"/>
      <c r="AR6" s="5"/>
      <c r="AS6" s="5"/>
      <c r="AT6" s="5"/>
      <c r="AU6" s="6"/>
      <c r="AV6" s="6"/>
      <c r="AW6" s="6"/>
      <c r="AX6" s="6"/>
    </row>
    <row r="7" spans="2:50" ht="6.75" customHeight="1">
      <c r="B7" s="65"/>
      <c r="C7" s="64"/>
      <c r="D7" s="57"/>
      <c r="E7" s="53"/>
      <c r="F7" s="53"/>
      <c r="G7" s="54"/>
      <c r="H7" s="54"/>
      <c r="I7" s="54"/>
      <c r="J7" s="54"/>
      <c r="K7" s="54"/>
      <c r="L7" s="54"/>
      <c r="M7" s="54"/>
      <c r="N7" s="54"/>
      <c r="O7" s="54"/>
      <c r="P7" s="54"/>
      <c r="Q7" s="54"/>
      <c r="R7" s="54"/>
      <c r="S7" s="54"/>
      <c r="T7" s="54"/>
      <c r="U7" s="54"/>
      <c r="V7" s="54"/>
      <c r="W7" s="54"/>
      <c r="X7" s="54"/>
      <c r="Y7" s="54"/>
      <c r="Z7" s="54"/>
      <c r="AA7" s="54"/>
      <c r="AB7" s="54"/>
      <c r="AC7" s="20"/>
      <c r="AD7" s="20"/>
      <c r="AE7" s="20"/>
      <c r="AF7" s="3"/>
      <c r="AG7" s="3"/>
      <c r="AH7" s="3"/>
      <c r="AI7" s="3"/>
      <c r="AJ7" s="3"/>
      <c r="AK7" s="3"/>
      <c r="AL7" s="3"/>
      <c r="AM7" s="3"/>
      <c r="AN7" s="3"/>
      <c r="AO7" s="3"/>
      <c r="AP7" s="4"/>
      <c r="AQ7" s="4"/>
      <c r="AR7" s="5"/>
      <c r="AS7" s="5"/>
      <c r="AT7" s="5"/>
      <c r="AU7" s="6"/>
      <c r="AV7" s="6"/>
      <c r="AW7" s="6"/>
      <c r="AX7" s="6"/>
    </row>
    <row r="8" spans="2:50" ht="12.75">
      <c r="B8" s="50" t="str">
        <f>Wk03!$E6</f>
        <v>Administrative Tasks</v>
      </c>
      <c r="C8" s="51" t="str">
        <f>Wk03!G6</f>
        <v>Admin</v>
      </c>
      <c r="D8" s="57">
        <f>E8/E$9</f>
        <v>0.07157381049206989</v>
      </c>
      <c r="E8" s="53">
        <f t="shared" si="1"/>
        <v>58.66666666666662</v>
      </c>
      <c r="F8" s="53"/>
      <c r="G8" s="54">
        <f>Wk19!$F8</f>
        <v>2.9166666666666643</v>
      </c>
      <c r="H8" s="54">
        <f>Wk18May!$F7</f>
        <v>0</v>
      </c>
      <c r="I8" s="54">
        <f>Wk18Apr!$F7</f>
        <v>1.0833333333333308</v>
      </c>
      <c r="J8" s="54">
        <f>Wk17!$F7</f>
        <v>2.9166666666666643</v>
      </c>
      <c r="K8" s="54">
        <f>Wk16!$F7</f>
        <v>2.9166666666666643</v>
      </c>
      <c r="L8" s="54">
        <f>Wk15!$F7</f>
        <v>2.9166666666666643</v>
      </c>
      <c r="M8" s="54">
        <f>Wk14Apr!$F6</f>
        <v>0.2499999999999991</v>
      </c>
      <c r="N8" s="54">
        <f>Wk14Mar!$F6</f>
        <v>2.666666666666665</v>
      </c>
      <c r="O8" s="54">
        <f>Wk13!$F6</f>
        <v>2.9166666666666643</v>
      </c>
      <c r="P8" s="54">
        <f>Wk12!$F6</f>
        <v>2.9166666666666643</v>
      </c>
      <c r="Q8" s="54">
        <f>Wk11!$F6</f>
        <v>7.916666666666664</v>
      </c>
      <c r="R8" s="54">
        <f>Wk10!$F6</f>
        <v>2.9166666666666643</v>
      </c>
      <c r="S8" s="54">
        <f>Wk09!$F6</f>
        <v>2.9166666666666643</v>
      </c>
      <c r="T8" s="54">
        <f>Wk08!$F6</f>
        <v>2.9166666666666643</v>
      </c>
      <c r="U8" s="54">
        <f>Wk07!F6</f>
        <v>2.9166666666666643</v>
      </c>
      <c r="V8" s="54">
        <f>Wk06!F6</f>
        <v>2.9166666666666643</v>
      </c>
      <c r="W8" s="52">
        <f>Wk05Feb!F6</f>
        <v>0.25000000000000044</v>
      </c>
      <c r="X8" s="52">
        <f>Wk05Jan!F6</f>
        <v>2.9166666666666643</v>
      </c>
      <c r="Y8" s="54">
        <f>Wk04!F6</f>
        <v>2.9166666666666643</v>
      </c>
      <c r="Z8" s="54">
        <f>Wk03!$F6</f>
        <v>2.9166666666666643</v>
      </c>
      <c r="AA8" s="54">
        <f>Wk02!$F6</f>
        <v>2.9166666666666643</v>
      </c>
      <c r="AB8" s="54">
        <f>Wk01!$F6</f>
        <v>2.749999999999997</v>
      </c>
      <c r="AC8" s="20"/>
      <c r="AD8" s="20"/>
      <c r="AE8" s="20"/>
      <c r="AF8" s="3"/>
      <c r="AG8" s="3"/>
      <c r="AH8" s="3"/>
      <c r="AI8" s="3"/>
      <c r="AJ8" s="3"/>
      <c r="AK8" s="3"/>
      <c r="AL8" s="3"/>
      <c r="AM8" s="3"/>
      <c r="AN8" s="3"/>
      <c r="AO8" s="3"/>
      <c r="AP8" s="4"/>
      <c r="AQ8" s="4"/>
      <c r="AR8" s="5"/>
      <c r="AS8" s="5"/>
      <c r="AT8" s="5"/>
      <c r="AU8" s="6"/>
      <c r="AV8" s="6"/>
      <c r="AW8" s="6"/>
      <c r="AX8" s="6"/>
    </row>
    <row r="9" spans="2:50" s="88" customFormat="1" ht="12.75">
      <c r="B9" s="89" t="s">
        <v>90</v>
      </c>
      <c r="C9" s="90" t="str">
        <f>Wk03!G7</f>
        <v>Billable</v>
      </c>
      <c r="D9" s="91">
        <f>E9/E$9</f>
        <v>1</v>
      </c>
      <c r="E9" s="92">
        <f t="shared" si="1"/>
        <v>819.6666666666667</v>
      </c>
      <c r="F9" s="92"/>
      <c r="G9" s="93">
        <f>Wk19!$F9</f>
        <v>42</v>
      </c>
      <c r="H9" s="93">
        <f>Wk18May!$F8</f>
        <v>23.500000000000004</v>
      </c>
      <c r="I9" s="93">
        <f>Wk18Apr!$F8</f>
        <v>19.833333333333336</v>
      </c>
      <c r="J9" s="93">
        <f>Wk17!$F8</f>
        <v>43.333333333333336</v>
      </c>
      <c r="K9" s="93">
        <f>Wk16!$F8</f>
        <v>43.333333333333336</v>
      </c>
      <c r="L9" s="93">
        <f>Wk15!$F8</f>
        <v>43.333333333333336</v>
      </c>
      <c r="M9" s="93">
        <f>Wk14Apr!$F7</f>
        <v>35.333333333333336</v>
      </c>
      <c r="N9" s="93">
        <f>Wk14Mar!$F7</f>
        <v>8</v>
      </c>
      <c r="O9" s="93">
        <f>Wk13!$F7</f>
        <v>43.333333333333336</v>
      </c>
      <c r="P9" s="93">
        <f>Wk12!$F7</f>
        <v>43.333333333333336</v>
      </c>
      <c r="Q9" s="93">
        <f>Wk11!$F7</f>
        <v>49.333333333333336</v>
      </c>
      <c r="R9" s="93">
        <f>Wk10!$F7</f>
        <v>43.333333333333336</v>
      </c>
      <c r="S9" s="93">
        <f>Wk09!$F7</f>
        <v>43.333333333333336</v>
      </c>
      <c r="T9" s="93">
        <f>Wk08!$F7</f>
        <v>44.833333333333336</v>
      </c>
      <c r="U9" s="93">
        <f>Wk07!$F7</f>
        <v>44.833333333333336</v>
      </c>
      <c r="V9" s="93">
        <f>Wk06!F7</f>
        <v>43.333333333333336</v>
      </c>
      <c r="W9" s="94">
        <f>Wk05Feb!F7</f>
        <v>7</v>
      </c>
      <c r="X9" s="93">
        <f>Wk05Jan!$F7</f>
        <v>32.41666666666667</v>
      </c>
      <c r="Y9" s="93">
        <f>Wk04!$F7</f>
        <v>44.833333333333336</v>
      </c>
      <c r="Z9" s="93">
        <f>Wk03!$F7</f>
        <v>47</v>
      </c>
      <c r="AA9" s="93">
        <f>Wk02!$F7</f>
        <v>37.83333333333334</v>
      </c>
      <c r="AB9" s="93">
        <f>Wk01!$F7</f>
        <v>36.25000000000001</v>
      </c>
      <c r="AC9" s="93"/>
      <c r="AD9" s="93"/>
      <c r="AE9" s="93"/>
      <c r="AF9" s="92"/>
      <c r="AG9" s="92"/>
      <c r="AH9" s="92"/>
      <c r="AI9" s="92"/>
      <c r="AJ9" s="92"/>
      <c r="AK9" s="92"/>
      <c r="AL9" s="92"/>
      <c r="AM9" s="92"/>
      <c r="AN9" s="92"/>
      <c r="AO9" s="92"/>
      <c r="AP9" s="95"/>
      <c r="AQ9" s="95"/>
      <c r="AR9" s="96"/>
      <c r="AS9" s="96"/>
      <c r="AT9" s="96"/>
      <c r="AU9" s="97"/>
      <c r="AV9" s="97"/>
      <c r="AW9" s="97"/>
      <c r="AX9" s="97"/>
    </row>
    <row r="10" spans="2:50" s="100" customFormat="1" ht="12.75">
      <c r="B10" s="65" t="s">
        <v>22</v>
      </c>
      <c r="C10" s="64" t="str">
        <f>Wk03!G8</f>
        <v>non-Billable</v>
      </c>
      <c r="D10" s="57">
        <f>E10/E$9</f>
        <v>0.9284261895079301</v>
      </c>
      <c r="E10" s="53">
        <f t="shared" si="1"/>
        <v>761.0000000000001</v>
      </c>
      <c r="F10" s="53"/>
      <c r="G10" s="54">
        <f aca="true" t="shared" si="2" ref="G10:AB10">G9-G8</f>
        <v>39.083333333333336</v>
      </c>
      <c r="H10" s="54">
        <f t="shared" si="2"/>
        <v>23.500000000000004</v>
      </c>
      <c r="I10" s="54">
        <f t="shared" si="2"/>
        <v>18.750000000000004</v>
      </c>
      <c r="J10" s="54">
        <f t="shared" si="2"/>
        <v>40.41666666666667</v>
      </c>
      <c r="K10" s="54">
        <f t="shared" si="2"/>
        <v>40.41666666666667</v>
      </c>
      <c r="L10" s="54">
        <f t="shared" si="2"/>
        <v>40.41666666666667</v>
      </c>
      <c r="M10" s="54">
        <f t="shared" si="2"/>
        <v>35.083333333333336</v>
      </c>
      <c r="N10" s="54">
        <f t="shared" si="2"/>
        <v>5.333333333333335</v>
      </c>
      <c r="O10" s="54">
        <f t="shared" si="2"/>
        <v>40.41666666666667</v>
      </c>
      <c r="P10" s="54">
        <f t="shared" si="2"/>
        <v>40.41666666666667</v>
      </c>
      <c r="Q10" s="54">
        <f t="shared" si="2"/>
        <v>41.41666666666667</v>
      </c>
      <c r="R10" s="54">
        <f t="shared" si="2"/>
        <v>40.41666666666667</v>
      </c>
      <c r="S10" s="54">
        <f t="shared" si="2"/>
        <v>40.41666666666667</v>
      </c>
      <c r="T10" s="54">
        <f t="shared" si="2"/>
        <v>41.91666666666667</v>
      </c>
      <c r="U10" s="54">
        <f t="shared" si="2"/>
        <v>41.91666666666667</v>
      </c>
      <c r="V10" s="54">
        <f t="shared" si="2"/>
        <v>40.41666666666667</v>
      </c>
      <c r="W10" s="54">
        <f t="shared" si="2"/>
        <v>6.75</v>
      </c>
      <c r="X10" s="54">
        <f t="shared" si="2"/>
        <v>29.500000000000007</v>
      </c>
      <c r="Y10" s="54">
        <f t="shared" si="2"/>
        <v>41.91666666666667</v>
      </c>
      <c r="Z10" s="54">
        <f t="shared" si="2"/>
        <v>44.083333333333336</v>
      </c>
      <c r="AA10" s="54">
        <f t="shared" si="2"/>
        <v>34.91666666666668</v>
      </c>
      <c r="AB10" s="54">
        <f t="shared" si="2"/>
        <v>33.50000000000001</v>
      </c>
      <c r="AC10" s="98"/>
      <c r="AD10" s="98"/>
      <c r="AE10" s="98"/>
      <c r="AF10" s="99"/>
      <c r="AG10" s="99"/>
      <c r="AH10" s="99"/>
      <c r="AI10" s="99"/>
      <c r="AJ10" s="99"/>
      <c r="AK10" s="99"/>
      <c r="AL10" s="99"/>
      <c r="AM10" s="99"/>
      <c r="AN10" s="99"/>
      <c r="AO10" s="99"/>
      <c r="AP10" s="101"/>
      <c r="AQ10" s="101"/>
      <c r="AR10" s="102"/>
      <c r="AS10" s="102"/>
      <c r="AT10" s="102"/>
      <c r="AU10" s="103"/>
      <c r="AV10" s="103"/>
      <c r="AW10" s="103"/>
      <c r="AX10" s="103"/>
    </row>
    <row r="11" spans="3:50" s="9" customFormat="1" ht="12.75">
      <c r="C11" s="31"/>
      <c r="D11" s="31"/>
      <c r="E11" s="11"/>
      <c r="F11" s="10"/>
      <c r="G11" s="33"/>
      <c r="H11" s="33"/>
      <c r="I11" s="33"/>
      <c r="J11" s="33"/>
      <c r="K11" s="33"/>
      <c r="L11" s="33"/>
      <c r="M11" s="33"/>
      <c r="N11" s="33"/>
      <c r="O11" s="33"/>
      <c r="P11" s="33"/>
      <c r="Q11" s="33"/>
      <c r="R11" s="33"/>
      <c r="S11" s="33"/>
      <c r="T11" s="33"/>
      <c r="U11" s="33"/>
      <c r="V11" s="33"/>
      <c r="W11" s="33"/>
      <c r="X11" s="33"/>
      <c r="Y11" s="33"/>
      <c r="Z11" s="33"/>
      <c r="AA11" s="33"/>
      <c r="AB11" s="33"/>
      <c r="AC11" s="10"/>
      <c r="AD11" s="10"/>
      <c r="AE11" s="10"/>
      <c r="AF11" s="10"/>
      <c r="AG11" s="10"/>
      <c r="AH11" s="10"/>
      <c r="AI11" s="10"/>
      <c r="AJ11" s="10"/>
      <c r="AK11" s="10"/>
      <c r="AL11" s="10"/>
      <c r="AM11" s="10"/>
      <c r="AN11" s="11"/>
      <c r="AO11" s="11"/>
      <c r="AP11" s="11"/>
      <c r="AQ11" s="11"/>
      <c r="AR11" s="11"/>
      <c r="AS11" s="11"/>
      <c r="AT11" s="11"/>
      <c r="AU11" s="11"/>
      <c r="AV11" s="11"/>
      <c r="AW11" s="11"/>
      <c r="AX11" s="11"/>
    </row>
    <row r="12" spans="3:5" s="62" customFormat="1" ht="12.75">
      <c r="C12" s="62" t="s">
        <v>113</v>
      </c>
      <c r="D12" s="74"/>
      <c r="E12" s="74"/>
    </row>
    <row r="13" spans="3:43" s="58" customFormat="1" ht="13.5" customHeight="1">
      <c r="C13" s="59"/>
      <c r="D13" s="59"/>
      <c r="E13" s="59"/>
      <c r="F13" s="60"/>
      <c r="G13" s="61">
        <f>Wk19!$B$14</f>
        <v>39571</v>
      </c>
      <c r="H13" s="61">
        <f>Wk18May!$B$13</f>
        <v>39569</v>
      </c>
      <c r="I13" s="61">
        <f>Wk18Apr!$B$13</f>
        <v>39564</v>
      </c>
      <c r="J13" s="61">
        <f>Wk17!$B$13</f>
        <v>39557</v>
      </c>
      <c r="K13" s="61">
        <f>Wk16!$B$13</f>
        <v>39550</v>
      </c>
      <c r="L13" s="61">
        <f>Wk15!$B$13</f>
        <v>39543</v>
      </c>
      <c r="M13" s="61">
        <f>Wk14Mar!$B$12</f>
        <v>39536</v>
      </c>
      <c r="N13" s="61">
        <f>Wk14Mar!$B$12</f>
        <v>39536</v>
      </c>
      <c r="O13" s="61">
        <f>Wk13!$B$12</f>
        <v>39529</v>
      </c>
      <c r="P13" s="61">
        <f>Wk12!$B$12</f>
        <v>39522</v>
      </c>
      <c r="Q13" s="61">
        <f>Wk11!$B$12</f>
        <v>39515</v>
      </c>
      <c r="R13" s="61">
        <f>Wk10!$B$12</f>
        <v>39508</v>
      </c>
      <c r="S13" s="61">
        <f>Wk09!$B$12</f>
        <v>39501</v>
      </c>
      <c r="T13" s="61">
        <f>Wk08!$B$12</f>
        <v>39494</v>
      </c>
      <c r="U13" s="61">
        <f>Wk07!$B$12</f>
        <v>39487</v>
      </c>
      <c r="V13" s="61">
        <f>Wk06!$B$12</f>
        <v>39480</v>
      </c>
      <c r="W13" s="61">
        <f>Wk05Feb!$B$12</f>
        <v>39479</v>
      </c>
      <c r="X13" s="61">
        <f>Wk05Jan!$B$12</f>
        <v>39473</v>
      </c>
      <c r="Y13" s="61">
        <f>Wk04!$B$12</f>
        <v>39466</v>
      </c>
      <c r="Z13" s="61">
        <f>Wk03!$B$12</f>
        <v>39459</v>
      </c>
      <c r="AA13" s="61">
        <f>Wk02!$B$12</f>
        <v>39452</v>
      </c>
      <c r="AB13" s="61">
        <f>Wk01!$B$12</f>
        <v>39445</v>
      </c>
      <c r="AC13" s="60"/>
      <c r="AD13" s="60"/>
      <c r="AE13" s="60"/>
      <c r="AF13" s="60"/>
      <c r="AG13" s="60"/>
      <c r="AH13" s="60"/>
      <c r="AI13" s="60"/>
      <c r="AJ13" s="60"/>
      <c r="AK13" s="60"/>
      <c r="AL13" s="60"/>
      <c r="AM13" s="60"/>
      <c r="AN13" s="60"/>
      <c r="AO13" s="60"/>
      <c r="AP13" s="60"/>
      <c r="AQ13" s="60"/>
    </row>
    <row r="14" spans="2:50" s="66" customFormat="1" ht="12.75">
      <c r="B14" s="66" t="s">
        <v>68</v>
      </c>
      <c r="C14" s="67" t="str">
        <f>Wk03!G1</f>
        <v>Code</v>
      </c>
      <c r="D14" s="75" t="s">
        <v>129</v>
      </c>
      <c r="E14" s="75" t="s">
        <v>130</v>
      </c>
      <c r="F14" s="68"/>
      <c r="G14" s="67" t="s">
        <v>104</v>
      </c>
      <c r="H14" s="67" t="s">
        <v>43</v>
      </c>
      <c r="I14" s="67" t="s">
        <v>44</v>
      </c>
      <c r="J14" s="67" t="s">
        <v>0</v>
      </c>
      <c r="K14" s="67" t="s">
        <v>100</v>
      </c>
      <c r="L14" s="67" t="s">
        <v>114</v>
      </c>
      <c r="M14" s="67" t="s">
        <v>45</v>
      </c>
      <c r="N14" s="67" t="s">
        <v>46</v>
      </c>
      <c r="O14" s="67" t="s">
        <v>92</v>
      </c>
      <c r="P14" s="67" t="s">
        <v>91</v>
      </c>
      <c r="Q14" s="67" t="s">
        <v>105</v>
      </c>
      <c r="R14" s="67" t="s">
        <v>66</v>
      </c>
      <c r="S14" s="67" t="s">
        <v>111</v>
      </c>
      <c r="T14" s="67" t="s">
        <v>112</v>
      </c>
      <c r="U14" s="67" t="s">
        <v>94</v>
      </c>
      <c r="V14" s="67" t="s">
        <v>82</v>
      </c>
      <c r="W14" s="67" t="s">
        <v>83</v>
      </c>
      <c r="X14" s="67" t="s">
        <v>47</v>
      </c>
      <c r="Y14" s="67" t="s">
        <v>84</v>
      </c>
      <c r="Z14" s="67" t="s">
        <v>67</v>
      </c>
      <c r="AA14" s="67" t="s">
        <v>21</v>
      </c>
      <c r="AB14" s="87" t="s">
        <v>20</v>
      </c>
      <c r="AC14" s="68"/>
      <c r="AD14" s="68"/>
      <c r="AE14" s="68"/>
      <c r="AF14" s="68"/>
      <c r="AG14" s="68"/>
      <c r="AH14" s="68"/>
      <c r="AI14" s="68"/>
      <c r="AJ14" s="68"/>
      <c r="AK14" s="68"/>
      <c r="AL14" s="68"/>
      <c r="AM14" s="68"/>
      <c r="AN14" s="68"/>
      <c r="AO14" s="68"/>
      <c r="AP14" s="69"/>
      <c r="AQ14" s="69"/>
      <c r="AR14" s="70"/>
      <c r="AS14" s="70"/>
      <c r="AT14" s="71"/>
      <c r="AU14" s="72"/>
      <c r="AV14" s="72"/>
      <c r="AW14" s="72"/>
      <c r="AX14" s="73"/>
    </row>
    <row r="15" spans="2:50" s="1" customFormat="1" ht="12.75">
      <c r="B15" s="1" t="str">
        <f aca="true" t="shared" si="3" ref="B15:C20">B1</f>
        <v>Comments describing Project_A</v>
      </c>
      <c r="C15" s="29" t="str">
        <f t="shared" si="3"/>
        <v>Project_A</v>
      </c>
      <c r="D15" s="76">
        <f aca="true" t="shared" si="4" ref="D15:D20">E15/$E$22</f>
        <v>0.22979221804023692</v>
      </c>
      <c r="E15" s="36">
        <f aca="true" t="shared" si="5" ref="E15:E20">SUM(F15:AB15)</f>
        <v>188.3530213869809</v>
      </c>
      <c r="F15" s="10"/>
      <c r="G15" s="35">
        <f aca="true" t="shared" si="6" ref="G15:AB15">G1+G$8*G1/G$10</f>
        <v>0</v>
      </c>
      <c r="H15" s="35">
        <f t="shared" si="6"/>
        <v>0</v>
      </c>
      <c r="I15" s="35">
        <f t="shared" si="6"/>
        <v>0</v>
      </c>
      <c r="J15" s="35">
        <f t="shared" si="6"/>
        <v>0</v>
      </c>
      <c r="K15" s="35">
        <f t="shared" si="6"/>
        <v>0</v>
      </c>
      <c r="L15" s="35">
        <f t="shared" si="6"/>
        <v>0</v>
      </c>
      <c r="M15" s="35">
        <f t="shared" si="6"/>
        <v>6.546318289786222</v>
      </c>
      <c r="N15" s="35">
        <f t="shared" si="6"/>
        <v>8.000000000000002</v>
      </c>
      <c r="O15" s="35">
        <f t="shared" si="6"/>
        <v>12.687285223367699</v>
      </c>
      <c r="P15" s="35">
        <f t="shared" si="6"/>
        <v>12.687285223367699</v>
      </c>
      <c r="Q15" s="35">
        <f t="shared" si="6"/>
        <v>14.095238095238097</v>
      </c>
      <c r="R15" s="35">
        <f t="shared" si="6"/>
        <v>12.687285223367699</v>
      </c>
      <c r="S15" s="35">
        <f t="shared" si="6"/>
        <v>12.687285223367699</v>
      </c>
      <c r="T15" s="35">
        <f t="shared" si="6"/>
        <v>12.656726308813786</v>
      </c>
      <c r="U15" s="35">
        <f t="shared" si="6"/>
        <v>12.656726308813786</v>
      </c>
      <c r="V15" s="35">
        <f t="shared" si="6"/>
        <v>12.687285223367699</v>
      </c>
      <c r="W15" s="35">
        <f t="shared" si="6"/>
        <v>0</v>
      </c>
      <c r="X15" s="35">
        <f t="shared" si="6"/>
        <v>14.102165725047085</v>
      </c>
      <c r="Y15" s="35">
        <f t="shared" si="6"/>
        <v>13.45891318754142</v>
      </c>
      <c r="Z15" s="35">
        <f t="shared" si="6"/>
        <v>17.058601134215504</v>
      </c>
      <c r="AA15" s="35">
        <f t="shared" si="6"/>
        <v>8.307080350039781</v>
      </c>
      <c r="AB15" s="35">
        <f t="shared" si="6"/>
        <v>18.03482587064677</v>
      </c>
      <c r="AC15" s="36"/>
      <c r="AD15" s="36"/>
      <c r="AE15" s="36"/>
      <c r="AF15" s="36"/>
      <c r="AG15" s="36"/>
      <c r="AH15" s="36"/>
      <c r="AI15" s="36"/>
      <c r="AJ15" s="36"/>
      <c r="AK15" s="36"/>
      <c r="AL15" s="36"/>
      <c r="AM15" s="36"/>
      <c r="AN15" s="36"/>
      <c r="AO15" s="36"/>
      <c r="AP15" s="36"/>
      <c r="AQ15" s="36"/>
      <c r="AR15" s="36"/>
      <c r="AS15" s="36"/>
      <c r="AT15" s="36"/>
      <c r="AU15" s="36"/>
      <c r="AV15" s="36"/>
      <c r="AW15" s="36"/>
      <c r="AX15" s="36"/>
    </row>
    <row r="16" spans="2:50" s="1" customFormat="1" ht="12.75">
      <c r="B16" s="1" t="str">
        <f t="shared" si="3"/>
        <v>Comments describing Project_B</v>
      </c>
      <c r="C16" s="29" t="str">
        <f t="shared" si="3"/>
        <v>Project_B</v>
      </c>
      <c r="D16" s="76">
        <f t="shared" si="4"/>
        <v>0.14659166714012592</v>
      </c>
      <c r="E16" s="36">
        <f t="shared" si="5"/>
        <v>120.15630316585657</v>
      </c>
      <c r="F16" s="10"/>
      <c r="G16" s="35">
        <f aca="true" t="shared" si="7" ref="G16:AB16">G2+G$8*G2/G$10</f>
        <v>0</v>
      </c>
      <c r="H16" s="35">
        <f t="shared" si="7"/>
        <v>0</v>
      </c>
      <c r="I16" s="35">
        <f t="shared" si="7"/>
        <v>6.522962962962963</v>
      </c>
      <c r="J16" s="35">
        <f t="shared" si="7"/>
        <v>6.611683848797251</v>
      </c>
      <c r="K16" s="35">
        <f t="shared" si="7"/>
        <v>7.505154639175258</v>
      </c>
      <c r="L16" s="35">
        <f t="shared" si="7"/>
        <v>6.611683848797251</v>
      </c>
      <c r="M16" s="35">
        <f t="shared" si="7"/>
        <v>6.210609659540777</v>
      </c>
      <c r="N16" s="35">
        <f t="shared" si="7"/>
        <v>0</v>
      </c>
      <c r="O16" s="35">
        <f t="shared" si="7"/>
        <v>6.611683848797251</v>
      </c>
      <c r="P16" s="35">
        <f t="shared" si="7"/>
        <v>6.611683848797251</v>
      </c>
      <c r="Q16" s="35">
        <f t="shared" si="7"/>
        <v>7.34540576794098</v>
      </c>
      <c r="R16" s="35">
        <f t="shared" si="7"/>
        <v>6.611683848797251</v>
      </c>
      <c r="S16" s="35">
        <f t="shared" si="7"/>
        <v>6.611683848797251</v>
      </c>
      <c r="T16" s="35">
        <f t="shared" si="7"/>
        <v>8.200132538104706</v>
      </c>
      <c r="U16" s="35">
        <f t="shared" si="7"/>
        <v>6.5957587806494375</v>
      </c>
      <c r="V16" s="35">
        <f t="shared" si="7"/>
        <v>6.611683848797251</v>
      </c>
      <c r="W16" s="35">
        <f t="shared" si="7"/>
        <v>0</v>
      </c>
      <c r="X16" s="35">
        <f t="shared" si="7"/>
        <v>6.776365348399247</v>
      </c>
      <c r="Y16" s="35">
        <f t="shared" si="7"/>
        <v>6.5957587806494375</v>
      </c>
      <c r="Z16" s="35">
        <f t="shared" si="7"/>
        <v>6.574669187145559</v>
      </c>
      <c r="AA16" s="35">
        <f t="shared" si="7"/>
        <v>4.063245823389023</v>
      </c>
      <c r="AB16" s="35">
        <f t="shared" si="7"/>
        <v>7.484452736318411</v>
      </c>
      <c r="AC16" s="36"/>
      <c r="AD16" s="36"/>
      <c r="AE16" s="36"/>
      <c r="AF16" s="36"/>
      <c r="AG16" s="36"/>
      <c r="AH16" s="36"/>
      <c r="AI16" s="36"/>
      <c r="AJ16" s="36"/>
      <c r="AK16" s="36"/>
      <c r="AL16" s="36"/>
      <c r="AM16" s="36"/>
      <c r="AN16" s="36"/>
      <c r="AO16" s="36"/>
      <c r="AP16" s="36"/>
      <c r="AQ16" s="36"/>
      <c r="AR16" s="36"/>
      <c r="AS16" s="36"/>
      <c r="AT16" s="36"/>
      <c r="AU16" s="36"/>
      <c r="AV16" s="36"/>
      <c r="AW16" s="36"/>
      <c r="AX16" s="36"/>
    </row>
    <row r="17" spans="2:50" s="1" customFormat="1" ht="12.75">
      <c r="B17" s="1" t="str">
        <f t="shared" si="3"/>
        <v>Comments describing Project_C</v>
      </c>
      <c r="C17" s="29" t="str">
        <f t="shared" si="3"/>
        <v>Project_C</v>
      </c>
      <c r="D17" s="76">
        <f t="shared" si="4"/>
        <v>0.32996296937290936</v>
      </c>
      <c r="E17" s="36">
        <f t="shared" si="5"/>
        <v>270.4596472293281</v>
      </c>
      <c r="F17" s="10"/>
      <c r="G17" s="35">
        <f aca="true" t="shared" si="8" ref="G17:AB17">G3+G$8*G3/G$10</f>
        <v>15.402985074626866</v>
      </c>
      <c r="H17" s="35">
        <f t="shared" si="8"/>
        <v>14.91666666666667</v>
      </c>
      <c r="I17" s="35">
        <f t="shared" si="8"/>
        <v>0</v>
      </c>
      <c r="J17" s="35">
        <f t="shared" si="8"/>
        <v>15.993127147766325</v>
      </c>
      <c r="K17" s="35">
        <f t="shared" si="8"/>
        <v>15.993127147766325</v>
      </c>
      <c r="L17" s="35">
        <f t="shared" si="8"/>
        <v>15.993127147766325</v>
      </c>
      <c r="M17" s="35">
        <f t="shared" si="8"/>
        <v>15.02296120348377</v>
      </c>
      <c r="N17" s="35">
        <f t="shared" si="8"/>
        <v>0</v>
      </c>
      <c r="O17" s="35">
        <f t="shared" si="8"/>
        <v>15.993127147766325</v>
      </c>
      <c r="P17" s="35">
        <f t="shared" si="8"/>
        <v>15.993127147766325</v>
      </c>
      <c r="Q17" s="35">
        <f t="shared" si="8"/>
        <v>17.76794097920859</v>
      </c>
      <c r="R17" s="35">
        <f t="shared" si="8"/>
        <v>15.993127147766325</v>
      </c>
      <c r="S17" s="35">
        <f t="shared" si="8"/>
        <v>15.993127147766325</v>
      </c>
      <c r="T17" s="35">
        <f t="shared" si="8"/>
        <v>15.954605699138504</v>
      </c>
      <c r="U17" s="35">
        <f t="shared" si="8"/>
        <v>12.83499005964215</v>
      </c>
      <c r="V17" s="35">
        <f t="shared" si="8"/>
        <v>11.25773195876289</v>
      </c>
      <c r="W17" s="35">
        <f t="shared" si="8"/>
        <v>0</v>
      </c>
      <c r="X17" s="35">
        <f t="shared" si="8"/>
        <v>11.538135593220343</v>
      </c>
      <c r="Y17" s="35">
        <f t="shared" si="8"/>
        <v>11.230616302186881</v>
      </c>
      <c r="Z17" s="35">
        <f t="shared" si="8"/>
        <v>11.194706994328925</v>
      </c>
      <c r="AA17" s="35">
        <f t="shared" si="8"/>
        <v>11.377088305489263</v>
      </c>
      <c r="AB17" s="35">
        <f t="shared" si="8"/>
        <v>10.009328358208954</v>
      </c>
      <c r="AC17" s="36"/>
      <c r="AD17" s="36"/>
      <c r="AE17" s="36"/>
      <c r="AF17" s="36"/>
      <c r="AG17" s="36"/>
      <c r="AH17" s="36"/>
      <c r="AI17" s="36"/>
      <c r="AJ17" s="36"/>
      <c r="AK17" s="36"/>
      <c r="AL17" s="36"/>
      <c r="AM17" s="36"/>
      <c r="AN17" s="36"/>
      <c r="AO17" s="36"/>
      <c r="AP17" s="36"/>
      <c r="AQ17" s="36"/>
      <c r="AR17" s="36"/>
      <c r="AS17" s="36"/>
      <c r="AT17" s="36"/>
      <c r="AU17" s="36"/>
      <c r="AV17" s="36"/>
      <c r="AW17" s="36"/>
      <c r="AX17" s="36"/>
    </row>
    <row r="18" spans="2:50" s="1" customFormat="1" ht="12.75">
      <c r="B18" s="1" t="str">
        <f t="shared" si="3"/>
        <v>Comments describing Project_D</v>
      </c>
      <c r="C18" s="29" t="str">
        <f t="shared" si="3"/>
        <v>Project_D</v>
      </c>
      <c r="D18" s="76">
        <f t="shared" si="4"/>
        <v>0.2081313048412808</v>
      </c>
      <c r="E18" s="36">
        <f t="shared" si="5"/>
        <v>170.59829286823654</v>
      </c>
      <c r="F18" s="10"/>
      <c r="G18" s="35">
        <f aca="true" t="shared" si="9" ref="G18:AB18">G4+G$8*G4/G$10</f>
        <v>8.059701492537313</v>
      </c>
      <c r="H18" s="35">
        <f t="shared" si="9"/>
        <v>7.5</v>
      </c>
      <c r="I18" s="35">
        <f t="shared" si="9"/>
        <v>0</v>
      </c>
      <c r="J18" s="35">
        <f t="shared" si="9"/>
        <v>8.041237113402062</v>
      </c>
      <c r="K18" s="35">
        <f t="shared" si="9"/>
        <v>8.041237113402062</v>
      </c>
      <c r="L18" s="35">
        <f t="shared" si="9"/>
        <v>8.041237113402062</v>
      </c>
      <c r="M18" s="35">
        <f t="shared" si="9"/>
        <v>7.553444180522565</v>
      </c>
      <c r="N18" s="35">
        <f t="shared" si="9"/>
        <v>0</v>
      </c>
      <c r="O18" s="35">
        <f t="shared" si="9"/>
        <v>8.041237113402062</v>
      </c>
      <c r="P18" s="35">
        <f t="shared" si="9"/>
        <v>8.041237113402062</v>
      </c>
      <c r="Q18" s="35">
        <f t="shared" si="9"/>
        <v>10.124748490945674</v>
      </c>
      <c r="R18" s="35">
        <f t="shared" si="9"/>
        <v>8.041237113402062</v>
      </c>
      <c r="S18" s="35">
        <f t="shared" si="9"/>
        <v>8.041237113402062</v>
      </c>
      <c r="T18" s="35">
        <f t="shared" si="9"/>
        <v>8.021868787276341</v>
      </c>
      <c r="U18" s="35">
        <f t="shared" si="9"/>
        <v>12.745858184227965</v>
      </c>
      <c r="V18" s="35">
        <f t="shared" si="9"/>
        <v>12.776632302405497</v>
      </c>
      <c r="W18" s="35">
        <f t="shared" si="9"/>
        <v>6.999999999999999</v>
      </c>
      <c r="X18" s="35">
        <f t="shared" si="9"/>
        <v>0</v>
      </c>
      <c r="Y18" s="35">
        <f t="shared" si="9"/>
        <v>13.548045062955598</v>
      </c>
      <c r="Z18" s="35">
        <f t="shared" si="9"/>
        <v>12.172022684310019</v>
      </c>
      <c r="AA18" s="35">
        <f t="shared" si="9"/>
        <v>14.085918854415272</v>
      </c>
      <c r="AB18" s="35">
        <f t="shared" si="9"/>
        <v>0.7213930348258709</v>
      </c>
      <c r="AC18" s="36"/>
      <c r="AD18" s="36"/>
      <c r="AE18" s="36"/>
      <c r="AF18" s="36"/>
      <c r="AG18" s="36"/>
      <c r="AH18" s="36"/>
      <c r="AI18" s="36"/>
      <c r="AJ18" s="36"/>
      <c r="AK18" s="36"/>
      <c r="AL18" s="36"/>
      <c r="AM18" s="36"/>
      <c r="AN18" s="36"/>
      <c r="AO18" s="36"/>
      <c r="AP18" s="36"/>
      <c r="AQ18" s="36"/>
      <c r="AR18" s="36"/>
      <c r="AS18" s="36"/>
      <c r="AT18" s="36"/>
      <c r="AU18" s="36"/>
      <c r="AV18" s="36"/>
      <c r="AW18" s="36"/>
      <c r="AX18" s="36"/>
    </row>
    <row r="19" spans="2:50" s="1" customFormat="1" ht="12.75">
      <c r="B19" s="1" t="str">
        <f t="shared" si="3"/>
        <v>Comments describing Project_E</v>
      </c>
      <c r="C19" s="29" t="e">
        <f t="shared" si="3"/>
        <v>#REF!</v>
      </c>
      <c r="D19" s="76">
        <f t="shared" si="4"/>
        <v>0.0784203007245342</v>
      </c>
      <c r="E19" s="36">
        <f t="shared" si="5"/>
        <v>64.27850649387655</v>
      </c>
      <c r="F19" s="10"/>
      <c r="G19" s="35">
        <f aca="true" t="shared" si="10" ref="G19:L19">G5+G$8*G5/G$10</f>
        <v>12.716417910447763</v>
      </c>
      <c r="H19" s="35">
        <f t="shared" si="10"/>
        <v>1.0833333333333321</v>
      </c>
      <c r="I19" s="35">
        <f t="shared" si="10"/>
        <v>13.310370370370372</v>
      </c>
      <c r="J19" s="35">
        <f t="shared" si="10"/>
        <v>12.687285223367699</v>
      </c>
      <c r="K19" s="35">
        <f t="shared" si="10"/>
        <v>11.793814432989691</v>
      </c>
      <c r="L19" s="35">
        <f t="shared" si="10"/>
        <v>12.687285223367699</v>
      </c>
      <c r="M19" s="35" t="s">
        <v>110</v>
      </c>
      <c r="N19" s="35" t="s">
        <v>110</v>
      </c>
      <c r="O19" s="35" t="s">
        <v>110</v>
      </c>
      <c r="P19" s="35" t="s">
        <v>110</v>
      </c>
      <c r="Q19" s="35" t="s">
        <v>110</v>
      </c>
      <c r="R19" s="35" t="s">
        <v>110</v>
      </c>
      <c r="S19" s="35" t="s">
        <v>110</v>
      </c>
      <c r="T19" s="35" t="s">
        <v>110</v>
      </c>
      <c r="U19" s="35" t="s">
        <v>110</v>
      </c>
      <c r="V19" s="35" t="s">
        <v>110</v>
      </c>
      <c r="W19" s="35" t="s">
        <v>110</v>
      </c>
      <c r="X19" s="35" t="s">
        <v>110</v>
      </c>
      <c r="Y19" s="35" t="s">
        <v>110</v>
      </c>
      <c r="Z19" s="35" t="s">
        <v>110</v>
      </c>
      <c r="AA19" s="35" t="s">
        <v>110</v>
      </c>
      <c r="AB19" s="35" t="s">
        <v>110</v>
      </c>
      <c r="AC19" s="36"/>
      <c r="AD19" s="36"/>
      <c r="AE19" s="36"/>
      <c r="AF19" s="36"/>
      <c r="AG19" s="36"/>
      <c r="AH19" s="36"/>
      <c r="AI19" s="36"/>
      <c r="AJ19" s="36"/>
      <c r="AK19" s="36"/>
      <c r="AL19" s="36"/>
      <c r="AM19" s="36"/>
      <c r="AN19" s="36"/>
      <c r="AO19" s="36"/>
      <c r="AP19" s="36"/>
      <c r="AQ19" s="36"/>
      <c r="AR19" s="36"/>
      <c r="AS19" s="36"/>
      <c r="AT19" s="36"/>
      <c r="AU19" s="36"/>
      <c r="AV19" s="36"/>
      <c r="AW19" s="36"/>
      <c r="AX19" s="36"/>
    </row>
    <row r="20" spans="2:50" s="1" customFormat="1" ht="12.75">
      <c r="B20" s="1" t="str">
        <f t="shared" si="3"/>
        <v>Comments describing Project_F</v>
      </c>
      <c r="C20" s="29" t="e">
        <f t="shared" si="3"/>
        <v>#REF!</v>
      </c>
      <c r="D20" s="76">
        <f t="shared" si="4"/>
        <v>0.007101539880912638</v>
      </c>
      <c r="E20" s="36">
        <f t="shared" si="5"/>
        <v>5.82089552238806</v>
      </c>
      <c r="F20" s="10"/>
      <c r="G20" s="35">
        <f>G6+G$8*G6/G$10</f>
        <v>5.82089552238806</v>
      </c>
      <c r="H20" s="35" t="s">
        <v>110</v>
      </c>
      <c r="I20" s="35" t="s">
        <v>110</v>
      </c>
      <c r="J20" s="35" t="s">
        <v>110</v>
      </c>
      <c r="K20" s="35" t="s">
        <v>110</v>
      </c>
      <c r="L20" s="35" t="s">
        <v>110</v>
      </c>
      <c r="M20" s="35" t="s">
        <v>110</v>
      </c>
      <c r="N20" s="35" t="s">
        <v>110</v>
      </c>
      <c r="O20" s="35" t="s">
        <v>110</v>
      </c>
      <c r="P20" s="35" t="s">
        <v>110</v>
      </c>
      <c r="Q20" s="35" t="s">
        <v>110</v>
      </c>
      <c r="R20" s="35" t="s">
        <v>110</v>
      </c>
      <c r="S20" s="35" t="s">
        <v>110</v>
      </c>
      <c r="T20" s="35" t="s">
        <v>110</v>
      </c>
      <c r="U20" s="35" t="s">
        <v>110</v>
      </c>
      <c r="V20" s="35" t="s">
        <v>110</v>
      </c>
      <c r="W20" s="35" t="s">
        <v>110</v>
      </c>
      <c r="X20" s="35" t="s">
        <v>110</v>
      </c>
      <c r="Y20" s="35" t="s">
        <v>110</v>
      </c>
      <c r="Z20" s="35" t="s">
        <v>110</v>
      </c>
      <c r="AA20" s="35" t="s">
        <v>110</v>
      </c>
      <c r="AB20" s="35" t="s">
        <v>110</v>
      </c>
      <c r="AC20" s="36"/>
      <c r="AD20" s="36"/>
      <c r="AE20" s="36"/>
      <c r="AF20" s="36"/>
      <c r="AG20" s="36"/>
      <c r="AH20" s="36"/>
      <c r="AI20" s="36"/>
      <c r="AJ20" s="36"/>
      <c r="AK20" s="36"/>
      <c r="AL20" s="36"/>
      <c r="AM20" s="36"/>
      <c r="AN20" s="36"/>
      <c r="AO20" s="36"/>
      <c r="AP20" s="36"/>
      <c r="AQ20" s="36"/>
      <c r="AR20" s="36"/>
      <c r="AS20" s="36"/>
      <c r="AT20" s="36"/>
      <c r="AU20" s="36"/>
      <c r="AV20" s="36"/>
      <c r="AW20" s="36"/>
      <c r="AX20" s="36"/>
    </row>
    <row r="21" spans="3:50" s="1" customFormat="1" ht="6" customHeight="1">
      <c r="C21" s="29"/>
      <c r="D21" s="76"/>
      <c r="E21" s="36"/>
      <c r="F21" s="10"/>
      <c r="G21" s="35"/>
      <c r="H21" s="35"/>
      <c r="I21" s="35"/>
      <c r="J21" s="35"/>
      <c r="K21" s="35"/>
      <c r="L21" s="35"/>
      <c r="M21" s="35"/>
      <c r="N21" s="35"/>
      <c r="O21" s="35"/>
      <c r="P21" s="35"/>
      <c r="Q21" s="35"/>
      <c r="R21" s="35"/>
      <c r="S21" s="35"/>
      <c r="T21" s="35"/>
      <c r="U21" s="35"/>
      <c r="V21" s="35"/>
      <c r="W21" s="35"/>
      <c r="X21" s="35"/>
      <c r="Y21" s="35"/>
      <c r="Z21" s="35"/>
      <c r="AA21" s="35"/>
      <c r="AB21" s="35"/>
      <c r="AC21" s="36"/>
      <c r="AD21" s="36"/>
      <c r="AE21" s="36"/>
      <c r="AF21" s="36"/>
      <c r="AG21" s="36"/>
      <c r="AH21" s="36"/>
      <c r="AI21" s="36"/>
      <c r="AJ21" s="36"/>
      <c r="AK21" s="36"/>
      <c r="AL21" s="36"/>
      <c r="AM21" s="36"/>
      <c r="AN21" s="36"/>
      <c r="AO21" s="36"/>
      <c r="AP21" s="36"/>
      <c r="AQ21" s="36"/>
      <c r="AR21" s="36"/>
      <c r="AS21" s="36"/>
      <c r="AT21" s="36"/>
      <c r="AU21" s="36"/>
      <c r="AV21" s="36"/>
      <c r="AW21" s="36"/>
      <c r="AX21" s="36"/>
    </row>
    <row r="22" spans="2:53" s="132" customFormat="1" ht="12.75">
      <c r="B22" s="128" t="s">
        <v>42</v>
      </c>
      <c r="C22" s="129" t="str">
        <f>C10</f>
        <v>non-Billable</v>
      </c>
      <c r="D22" s="128"/>
      <c r="E22" s="130">
        <f>SUM(F22:AB22)</f>
        <v>819.6666666666669</v>
      </c>
      <c r="F22" s="131"/>
      <c r="G22" s="131">
        <f>SUM(G15:G21)</f>
        <v>42</v>
      </c>
      <c r="H22" s="131">
        <f aca="true" t="shared" si="11" ref="H22:AB22">SUM(H15:H21)</f>
        <v>23.500000000000004</v>
      </c>
      <c r="I22" s="131">
        <f t="shared" si="11"/>
        <v>19.833333333333336</v>
      </c>
      <c r="J22" s="131">
        <f t="shared" si="11"/>
        <v>43.333333333333336</v>
      </c>
      <c r="K22" s="131">
        <f t="shared" si="11"/>
        <v>43.333333333333336</v>
      </c>
      <c r="L22" s="131">
        <f t="shared" si="11"/>
        <v>43.333333333333336</v>
      </c>
      <c r="M22" s="131">
        <f t="shared" si="11"/>
        <v>35.333333333333336</v>
      </c>
      <c r="N22" s="131">
        <f t="shared" si="11"/>
        <v>8.000000000000002</v>
      </c>
      <c r="O22" s="131">
        <f t="shared" si="11"/>
        <v>43.333333333333336</v>
      </c>
      <c r="P22" s="131">
        <f t="shared" si="11"/>
        <v>43.333333333333336</v>
      </c>
      <c r="Q22" s="131">
        <f t="shared" si="11"/>
        <v>49.33333333333334</v>
      </c>
      <c r="R22" s="131">
        <f t="shared" si="11"/>
        <v>43.333333333333336</v>
      </c>
      <c r="S22" s="131">
        <f t="shared" si="11"/>
        <v>43.333333333333336</v>
      </c>
      <c r="T22" s="131">
        <f t="shared" si="11"/>
        <v>44.833333333333336</v>
      </c>
      <c r="U22" s="131">
        <f t="shared" si="11"/>
        <v>44.833333333333336</v>
      </c>
      <c r="V22" s="131">
        <f t="shared" si="11"/>
        <v>43.333333333333336</v>
      </c>
      <c r="W22" s="131">
        <f t="shared" si="11"/>
        <v>6.999999999999999</v>
      </c>
      <c r="X22" s="131">
        <f t="shared" si="11"/>
        <v>32.41666666666667</v>
      </c>
      <c r="Y22" s="131">
        <f t="shared" si="11"/>
        <v>44.833333333333336</v>
      </c>
      <c r="Z22" s="131">
        <f t="shared" si="11"/>
        <v>47.000000000000014</v>
      </c>
      <c r="AA22" s="131">
        <f t="shared" si="11"/>
        <v>37.83333333333334</v>
      </c>
      <c r="AB22" s="131">
        <f t="shared" si="11"/>
        <v>36.25000000000001</v>
      </c>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row>
    <row r="23" spans="3:50" s="133" customFormat="1" ht="12.75">
      <c r="C23" s="134"/>
      <c r="D23" s="135"/>
      <c r="E23" s="135"/>
      <c r="F23" s="136"/>
      <c r="G23" s="134"/>
      <c r="H23" s="134"/>
      <c r="I23" s="134"/>
      <c r="J23" s="134"/>
      <c r="K23" s="134"/>
      <c r="L23" s="134"/>
      <c r="M23" s="134"/>
      <c r="N23" s="134"/>
      <c r="O23" s="134"/>
      <c r="P23" s="134"/>
      <c r="Q23" s="134"/>
      <c r="R23" s="134"/>
      <c r="S23" s="134"/>
      <c r="T23" s="134"/>
      <c r="U23" s="134"/>
      <c r="V23" s="134"/>
      <c r="W23" s="134"/>
      <c r="X23" s="134"/>
      <c r="Y23" s="134"/>
      <c r="Z23" s="134"/>
      <c r="AA23" s="134"/>
      <c r="AB23" s="137"/>
      <c r="AC23" s="136"/>
      <c r="AD23" s="136"/>
      <c r="AE23" s="136"/>
      <c r="AF23" s="136"/>
      <c r="AG23" s="136"/>
      <c r="AH23" s="136"/>
      <c r="AI23" s="136"/>
      <c r="AJ23" s="136"/>
      <c r="AK23" s="136"/>
      <c r="AL23" s="136"/>
      <c r="AM23" s="136"/>
      <c r="AN23" s="136"/>
      <c r="AO23" s="136"/>
      <c r="AP23" s="138"/>
      <c r="AQ23" s="138"/>
      <c r="AR23" s="139"/>
      <c r="AS23" s="139"/>
      <c r="AT23" s="140"/>
      <c r="AU23" s="141"/>
      <c r="AV23" s="141"/>
      <c r="AW23" s="141"/>
      <c r="AX23" s="142"/>
    </row>
    <row r="24" spans="2:53" s="132" customFormat="1" ht="12.75">
      <c r="B24" s="128" t="s">
        <v>23</v>
      </c>
      <c r="C24" s="128" t="s">
        <v>96</v>
      </c>
      <c r="D24" s="128"/>
      <c r="E24" s="130"/>
      <c r="F24" s="131"/>
      <c r="G24" s="131"/>
      <c r="H24" s="131">
        <f>SUM(H9:J9)</f>
        <v>86.66666666666669</v>
      </c>
      <c r="I24" s="131"/>
      <c r="J24" s="131"/>
      <c r="K24" s="131">
        <f>SUM(K9:L9)</f>
        <v>86.66666666666667</v>
      </c>
      <c r="L24" s="131"/>
      <c r="M24" s="131">
        <f>SUM(M9:O9)</f>
        <v>86.66666666666667</v>
      </c>
      <c r="N24" s="131"/>
      <c r="O24" s="131"/>
      <c r="P24" s="131">
        <f>SUM(P9:Q9)</f>
        <v>92.66666666666667</v>
      </c>
      <c r="Q24" s="131"/>
      <c r="R24" s="131">
        <f>SUM(R9:S9)</f>
        <v>86.66666666666667</v>
      </c>
      <c r="S24" s="131"/>
      <c r="T24" s="131">
        <f>SUM(T9:U9)</f>
        <v>89.66666666666667</v>
      </c>
      <c r="U24" s="131"/>
      <c r="V24" s="131">
        <f>SUM(V9:X9)</f>
        <v>82.75</v>
      </c>
      <c r="W24" s="131"/>
      <c r="X24" s="131"/>
      <c r="Y24" s="131">
        <f>SUM(Y9:Z9)</f>
        <v>91.83333333333334</v>
      </c>
      <c r="Z24" s="131"/>
      <c r="AA24" s="131">
        <f>SUM(AA9:AB9)</f>
        <v>74.08333333333334</v>
      </c>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row>
    <row r="25" spans="3:43" s="8" customFormat="1" ht="12.75">
      <c r="C25" s="55"/>
      <c r="D25" s="125"/>
      <c r="E25" s="125"/>
      <c r="F25" s="126"/>
      <c r="G25" s="56"/>
      <c r="H25" s="56"/>
      <c r="I25" s="56" t="s">
        <v>34</v>
      </c>
      <c r="J25" s="56"/>
      <c r="K25" s="56"/>
      <c r="L25" s="56"/>
      <c r="M25" s="56"/>
      <c r="N25" s="56" t="s">
        <v>33</v>
      </c>
      <c r="O25" s="56"/>
      <c r="P25" s="56"/>
      <c r="Q25" s="56"/>
      <c r="R25" s="127"/>
      <c r="S25" s="56" t="s">
        <v>32</v>
      </c>
      <c r="T25" s="127"/>
      <c r="U25" s="56"/>
      <c r="V25" s="127"/>
      <c r="W25" s="127"/>
      <c r="X25" s="127" t="s">
        <v>85</v>
      </c>
      <c r="Y25" s="127"/>
      <c r="Z25" s="127"/>
      <c r="AA25" s="127"/>
      <c r="AB25" s="127"/>
      <c r="AC25" s="126"/>
      <c r="AD25" s="126"/>
      <c r="AE25" s="126"/>
      <c r="AF25" s="126"/>
      <c r="AG25" s="126"/>
      <c r="AH25" s="126"/>
      <c r="AI25" s="126"/>
      <c r="AJ25" s="126"/>
      <c r="AK25" s="126"/>
      <c r="AL25" s="126"/>
      <c r="AM25" s="126"/>
      <c r="AN25" s="126"/>
      <c r="AO25" s="126"/>
      <c r="AP25" s="126"/>
      <c r="AQ25" s="126"/>
    </row>
    <row r="26" spans="2:53" s="132" customFormat="1" ht="12.75">
      <c r="B26" s="128" t="s">
        <v>76</v>
      </c>
      <c r="C26" s="128" t="s">
        <v>96</v>
      </c>
      <c r="D26" s="128"/>
      <c r="E26" s="130"/>
      <c r="F26" s="131"/>
      <c r="G26" s="131"/>
      <c r="H26" s="131"/>
      <c r="I26" s="131">
        <f>SUM(I9:M9)</f>
        <v>185.16666666666669</v>
      </c>
      <c r="J26" s="131"/>
      <c r="K26" s="131"/>
      <c r="L26" s="131"/>
      <c r="M26" s="131"/>
      <c r="N26" s="131">
        <f>SUM(N9:R9)</f>
        <v>187.33333333333334</v>
      </c>
      <c r="O26" s="131"/>
      <c r="P26" s="131"/>
      <c r="Q26" s="131"/>
      <c r="R26" s="131"/>
      <c r="S26" s="131">
        <f>SUM(S9:W9)</f>
        <v>183.33333333333334</v>
      </c>
      <c r="T26" s="131"/>
      <c r="U26" s="131"/>
      <c r="V26" s="131"/>
      <c r="W26" s="131"/>
      <c r="X26" s="131">
        <f>SUM(X9:AB9)</f>
        <v>198.33333333333334</v>
      </c>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row>
    <row r="28" spans="3:43" s="8" customFormat="1" ht="12.75">
      <c r="C28" s="55"/>
      <c r="D28" s="125"/>
      <c r="E28" s="125"/>
      <c r="F28" s="126"/>
      <c r="G28" s="56"/>
      <c r="H28" s="56"/>
      <c r="I28" s="56" t="s">
        <v>34</v>
      </c>
      <c r="J28" s="56"/>
      <c r="K28" s="56"/>
      <c r="L28" s="56"/>
      <c r="M28" s="56"/>
      <c r="N28" s="56" t="s">
        <v>33</v>
      </c>
      <c r="O28" s="56"/>
      <c r="P28" s="56"/>
      <c r="Q28" s="56"/>
      <c r="R28" s="127"/>
      <c r="S28" s="56"/>
      <c r="T28" s="127" t="s">
        <v>163</v>
      </c>
      <c r="U28" s="56"/>
      <c r="V28" s="127"/>
      <c r="W28" s="127"/>
      <c r="Y28" s="127" t="s">
        <v>162</v>
      </c>
      <c r="Z28" s="127"/>
      <c r="AA28" s="127"/>
      <c r="AB28" s="127"/>
      <c r="AC28" s="126"/>
      <c r="AD28" s="126"/>
      <c r="AE28" s="126"/>
      <c r="AF28" s="126"/>
      <c r="AG28" s="126"/>
      <c r="AH28" s="126"/>
      <c r="AI28" s="126"/>
      <c r="AJ28" s="126"/>
      <c r="AK28" s="126"/>
      <c r="AL28" s="126"/>
      <c r="AM28" s="126"/>
      <c r="AN28" s="126"/>
      <c r="AO28" s="126"/>
      <c r="AP28" s="126"/>
      <c r="AQ28" s="126"/>
    </row>
    <row r="29" spans="2:53" s="132" customFormat="1" ht="12.75">
      <c r="B29" s="128" t="s">
        <v>161</v>
      </c>
      <c r="C29" s="128" t="s">
        <v>96</v>
      </c>
      <c r="D29" s="128"/>
      <c r="E29" s="130"/>
      <c r="F29" s="131"/>
      <c r="G29" s="131"/>
      <c r="H29" s="131"/>
      <c r="I29" s="131">
        <f>SUM(I12:M12)</f>
        <v>0</v>
      </c>
      <c r="J29" s="131"/>
      <c r="K29" s="131"/>
      <c r="L29" s="131"/>
      <c r="M29" s="131"/>
      <c r="N29" s="131">
        <f>SUM(N12:R12)</f>
        <v>0</v>
      </c>
      <c r="O29" s="131"/>
      <c r="P29" s="131"/>
      <c r="Q29" s="131"/>
      <c r="R29" s="131"/>
      <c r="S29" s="131"/>
      <c r="T29" s="131">
        <f>SUM(T22:X22)</f>
        <v>172.41666666666669</v>
      </c>
      <c r="U29" s="131"/>
      <c r="V29" s="131"/>
      <c r="W29" s="131"/>
      <c r="X29" s="131"/>
      <c r="Y29" s="131">
        <f>SUM(Y22:AB22)</f>
        <v>165.91666666666669</v>
      </c>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row>
  </sheetData>
  <printOptions gridLines="1"/>
  <pageMargins left="0.18" right="0.19" top="1.07" bottom="0.49" header="0.59" footer="0.18"/>
  <pageSetup fitToHeight="1" fitToWidth="1" horizontalDpi="600" verticalDpi="600" orientation="landscape" scale="60" r:id="rId1"/>
  <headerFooter alignWithMargins="0">
    <oddHeader>&amp;C&amp;A</oddHeader>
    <oddFooter>&amp;L&amp;"Arial,Bold"Amex / RESULTS ORIENTED Confidential&amp;C&amp;D&amp;RPage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S50"/>
  <sheetViews>
    <sheetView zoomScale="85" zoomScaleNormal="85" workbookViewId="0" topLeftCell="A1">
      <selection activeCell="E16" sqref="E16"/>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Wk04!E2</f>
        <v>Comments describing Project_A</v>
      </c>
      <c r="F2" s="20">
        <f>SUMIF($G$12:$G$50,$G2,$F$12:$F$50)</f>
        <v>12.833333333333337</v>
      </c>
      <c r="G2" s="12" t="str">
        <f>Wk04!G2</f>
        <v>Project_A</v>
      </c>
      <c r="H2" s="16"/>
      <c r="I2" s="37"/>
    </row>
    <row r="3" spans="1:9" ht="12.75">
      <c r="A3" s="17"/>
      <c r="B3" s="18"/>
      <c r="C3" s="19"/>
      <c r="D3" s="19"/>
      <c r="E3" s="28" t="str">
        <f>Wk04!E3</f>
        <v>Comments describing Project_B</v>
      </c>
      <c r="F3" s="20">
        <f>SUMIF($G$12:$G$50,$G3,$F$12:$F$50)</f>
        <v>6.166666666666668</v>
      </c>
      <c r="G3" s="12" t="str">
        <f>Wk04!G3</f>
        <v>Project_B</v>
      </c>
      <c r="H3" s="16"/>
      <c r="I3" s="37"/>
    </row>
    <row r="4" spans="1:9" ht="12.75">
      <c r="A4" s="17"/>
      <c r="B4" s="18"/>
      <c r="C4" s="19"/>
      <c r="D4" s="19"/>
      <c r="E4" s="28" t="str">
        <f>Wk04!E4</f>
        <v>Comments describing Project_C</v>
      </c>
      <c r="F4" s="20">
        <f>SUMIF($G$12:$G$50,$G4,$F$12:$F$50)</f>
        <v>10.500000000000004</v>
      </c>
      <c r="G4" s="12" t="str">
        <f>Wk04!G4</f>
        <v>Project_C</v>
      </c>
      <c r="H4" s="16"/>
      <c r="I4" s="37"/>
    </row>
    <row r="5" spans="1:9" ht="12.75">
      <c r="A5" s="17"/>
      <c r="B5" s="18"/>
      <c r="C5" s="19"/>
      <c r="D5" s="19"/>
      <c r="E5" s="28" t="str">
        <f>Wk04!E5</f>
        <v>Comments describing Project_D</v>
      </c>
      <c r="F5" s="20">
        <f>SUMIF($G$12:$G$50,$G5,$F$12:$F$50)</f>
        <v>0</v>
      </c>
      <c r="G5" s="12" t="str">
        <f>Wk04!G5</f>
        <v>Project_D</v>
      </c>
      <c r="H5" s="16"/>
      <c r="I5" s="37"/>
    </row>
    <row r="6" spans="1:9" ht="12.75">
      <c r="A6" s="17"/>
      <c r="B6" s="18"/>
      <c r="C6" s="19"/>
      <c r="D6" s="19"/>
      <c r="E6" s="28" t="str">
        <f>Wk04!E6</f>
        <v>Administrative Tasks</v>
      </c>
      <c r="F6" s="20">
        <f>SUMIF($G$12:$G$50,$G6,$F$12:$F$50)</f>
        <v>2.9166666666666643</v>
      </c>
      <c r="G6" s="12" t="str">
        <f>Wk04!G6</f>
        <v>Admin</v>
      </c>
      <c r="H6" s="16"/>
      <c r="I6" s="37"/>
    </row>
    <row r="7" spans="1:9" ht="12.75">
      <c r="A7" s="17"/>
      <c r="B7" s="18"/>
      <c r="C7" s="19"/>
      <c r="D7" s="19"/>
      <c r="E7" s="83" t="str">
        <f>Wk04!E7</f>
        <v>sub-Total</v>
      </c>
      <c r="F7" s="84">
        <f>SUM(F2:F6)</f>
        <v>32.41666666666667</v>
      </c>
      <c r="G7" s="85" t="str">
        <f>Wk04!G7</f>
        <v>Billable</v>
      </c>
      <c r="H7" s="16"/>
      <c r="I7" s="37"/>
    </row>
    <row r="8" spans="1:9" ht="12.75">
      <c r="A8" s="17"/>
      <c r="B8" s="18"/>
      <c r="C8" s="19"/>
      <c r="D8" s="19"/>
      <c r="E8" s="28" t="str">
        <f>Wk04!E8</f>
        <v>Time not to be Billed to the Client</v>
      </c>
      <c r="F8" s="20">
        <f>SUMIF($G$12:$G$50,$G8,$F$12:$F$50)</f>
        <v>11.5</v>
      </c>
      <c r="G8" s="12" t="str">
        <f>Wk04!G8</f>
        <v>non-Billable</v>
      </c>
      <c r="H8" s="16"/>
      <c r="I8" s="37"/>
    </row>
    <row r="9" spans="1:11" ht="12.75">
      <c r="A9" s="17"/>
      <c r="B9" s="18"/>
      <c r="C9" s="19"/>
      <c r="D9" s="13"/>
      <c r="E9" s="27" t="s">
        <v>79</v>
      </c>
      <c r="F9" s="21">
        <f>SUM(F7:F8)</f>
        <v>43.91666666666667</v>
      </c>
      <c r="G9" s="15" t="s">
        <v>77</v>
      </c>
      <c r="H9" s="16"/>
      <c r="I9" s="80" t="s">
        <v>77</v>
      </c>
      <c r="J9" s="1" t="s">
        <v>89</v>
      </c>
      <c r="K9" s="78" t="s">
        <v>86</v>
      </c>
    </row>
    <row r="10" spans="1:11" ht="12.75">
      <c r="A10" s="12"/>
      <c r="B10" s="13"/>
      <c r="C10" s="13"/>
      <c r="H10" s="16"/>
      <c r="I10" s="47">
        <f>SUM(I12:I50)</f>
        <v>43.91666666666667</v>
      </c>
      <c r="J10" s="26">
        <f>SUM(J12:J50)</f>
        <v>32.41666666666667</v>
      </c>
      <c r="K10" s="79">
        <f>SUM(K12:K50)</f>
        <v>11.5</v>
      </c>
    </row>
    <row r="11" spans="1:9" ht="25.5">
      <c r="A11" s="22" t="s">
        <v>72</v>
      </c>
      <c r="B11" s="23" t="s">
        <v>69</v>
      </c>
      <c r="C11" s="24" t="s">
        <v>24</v>
      </c>
      <c r="D11" s="24" t="s">
        <v>25</v>
      </c>
      <c r="E11" s="24" t="s">
        <v>74</v>
      </c>
      <c r="F11" s="24" t="s">
        <v>75</v>
      </c>
      <c r="G11" s="22" t="s">
        <v>71</v>
      </c>
      <c r="H11" s="25" t="s">
        <v>70</v>
      </c>
      <c r="I11" s="81"/>
    </row>
    <row r="12" spans="1:11" ht="12.75">
      <c r="A12" s="17">
        <f>Wk04!$A$12+1</f>
        <v>5</v>
      </c>
      <c r="B12" s="18">
        <f>Wk04!$B$12+7</f>
        <v>39473</v>
      </c>
      <c r="C12" s="19"/>
      <c r="D12" s="19"/>
      <c r="E12" s="19">
        <f>D12-C12</f>
        <v>0</v>
      </c>
      <c r="F12" s="20">
        <f>E12*24</f>
        <v>0</v>
      </c>
      <c r="G12" s="12"/>
      <c r="H12" s="16"/>
      <c r="I12" s="47">
        <f>SUM(F12:F14)</f>
        <v>0</v>
      </c>
      <c r="J12" s="26">
        <f>I12-K12</f>
        <v>0</v>
      </c>
      <c r="K12" s="47">
        <f>SUMIF($G12:$G14,$G$8,$F12:$F14)</f>
        <v>0</v>
      </c>
    </row>
    <row r="13" spans="1:11" ht="12.75">
      <c r="A13" s="17">
        <f>A12</f>
        <v>5</v>
      </c>
      <c r="B13" s="18">
        <f>B12</f>
        <v>39473</v>
      </c>
      <c r="C13" s="19">
        <f>D12</f>
        <v>0</v>
      </c>
      <c r="D13" s="19"/>
      <c r="E13" s="19">
        <f>D13-C13</f>
        <v>0</v>
      </c>
      <c r="F13" s="20">
        <f>E13*24</f>
        <v>0</v>
      </c>
      <c r="G13" s="12"/>
      <c r="H13" s="16"/>
      <c r="I13" s="37"/>
      <c r="K13" s="47"/>
    </row>
    <row r="14" spans="1:11" s="38" customFormat="1" ht="4.5" customHeight="1">
      <c r="A14" s="39">
        <f>A12</f>
        <v>5</v>
      </c>
      <c r="B14" s="40"/>
      <c r="C14" s="41"/>
      <c r="D14" s="41"/>
      <c r="E14" s="41"/>
      <c r="F14" s="42"/>
      <c r="G14" s="43"/>
      <c r="H14" s="45"/>
      <c r="I14" s="37"/>
      <c r="K14" s="47"/>
    </row>
    <row r="15" spans="1:11" ht="12.75">
      <c r="A15" s="17">
        <f>A12</f>
        <v>5</v>
      </c>
      <c r="B15" s="18">
        <f>B12+1</f>
        <v>39474</v>
      </c>
      <c r="C15" s="19">
        <v>0.3541666666666667</v>
      </c>
      <c r="D15" s="19">
        <v>0.5416666666666666</v>
      </c>
      <c r="E15" s="19">
        <f>D15-C15</f>
        <v>0.18749999999999994</v>
      </c>
      <c r="F15" s="20">
        <f>E15*24</f>
        <v>4.499999999999998</v>
      </c>
      <c r="G15" s="12" t="s">
        <v>73</v>
      </c>
      <c r="H15" s="16" t="s">
        <v>181</v>
      </c>
      <c r="I15" s="47">
        <f>SUM(F15:F17)</f>
        <v>11</v>
      </c>
      <c r="J15" s="26">
        <f>I15-K15</f>
        <v>0</v>
      </c>
      <c r="K15" s="47">
        <f>SUMIF($G15:$G17,$G$8,$F15:$F17)</f>
        <v>11</v>
      </c>
    </row>
    <row r="16" spans="1:11" ht="12.75">
      <c r="A16" s="17">
        <f>A15</f>
        <v>5</v>
      </c>
      <c r="B16" s="18">
        <f>B15</f>
        <v>39474</v>
      </c>
      <c r="C16" s="19">
        <f>D15</f>
        <v>0.5416666666666666</v>
      </c>
      <c r="D16" s="19">
        <v>0.8125</v>
      </c>
      <c r="E16" s="19">
        <f>D16-C16</f>
        <v>0.27083333333333337</v>
      </c>
      <c r="F16" s="20">
        <f aca="true" t="shared" si="0" ref="F16:F41">E16*24</f>
        <v>6.500000000000001</v>
      </c>
      <c r="G16" s="12" t="s">
        <v>73</v>
      </c>
      <c r="H16" s="16" t="s">
        <v>182</v>
      </c>
      <c r="I16" s="37"/>
      <c r="K16" s="47"/>
    </row>
    <row r="17" spans="1:11" s="38" customFormat="1" ht="4.5" customHeight="1">
      <c r="A17" s="39">
        <f>A15</f>
        <v>5</v>
      </c>
      <c r="B17" s="40"/>
      <c r="C17" s="41"/>
      <c r="D17" s="41"/>
      <c r="E17" s="41"/>
      <c r="F17" s="42"/>
      <c r="G17" s="43"/>
      <c r="H17" s="45"/>
      <c r="I17" s="37"/>
      <c r="K17" s="47"/>
    </row>
    <row r="18" spans="1:11" ht="12.75">
      <c r="A18" s="17">
        <f>A15</f>
        <v>5</v>
      </c>
      <c r="B18" s="18">
        <f>B15+1</f>
        <v>39475</v>
      </c>
      <c r="C18" s="19">
        <v>0.3333333333333333</v>
      </c>
      <c r="D18" s="19">
        <v>0.5208333333333334</v>
      </c>
      <c r="E18" s="19">
        <f>D18-C18</f>
        <v>0.18750000000000006</v>
      </c>
      <c r="F18" s="20">
        <f t="shared" si="0"/>
        <v>4.500000000000002</v>
      </c>
      <c r="G18" s="12" t="s">
        <v>115</v>
      </c>
      <c r="H18" s="16" t="s">
        <v>13</v>
      </c>
      <c r="I18" s="47">
        <f>SUM(F18:F22)</f>
        <v>9.41666666666667</v>
      </c>
      <c r="J18" s="26">
        <f>I18-K18</f>
        <v>9.41666666666667</v>
      </c>
      <c r="K18" s="47">
        <f>SUMIF($G18:$G22,$G$8,$F18:$F22)</f>
        <v>0</v>
      </c>
    </row>
    <row r="19" spans="1:11" ht="12.75">
      <c r="A19" s="17">
        <f aca="true" t="shared" si="1" ref="A19:B21">A18</f>
        <v>5</v>
      </c>
      <c r="B19" s="18">
        <f t="shared" si="1"/>
        <v>39475</v>
      </c>
      <c r="C19" s="19">
        <f>D18</f>
        <v>0.5208333333333334</v>
      </c>
      <c r="D19" s="19">
        <v>0.6319444444444444</v>
      </c>
      <c r="E19" s="19">
        <f>D19-C19</f>
        <v>0.11111111111111105</v>
      </c>
      <c r="F19" s="20">
        <f t="shared" si="0"/>
        <v>2.666666666666665</v>
      </c>
      <c r="G19" s="12" t="s">
        <v>80</v>
      </c>
      <c r="H19" s="16" t="s">
        <v>18</v>
      </c>
      <c r="I19" s="37"/>
      <c r="K19" s="47"/>
    </row>
    <row r="20" spans="1:11" ht="12.75">
      <c r="A20" s="17">
        <f t="shared" si="1"/>
        <v>5</v>
      </c>
      <c r="B20" s="18">
        <f t="shared" si="1"/>
        <v>39475</v>
      </c>
      <c r="C20" s="19">
        <f>D19</f>
        <v>0.6319444444444444</v>
      </c>
      <c r="D20" s="19">
        <v>0.6458333333333334</v>
      </c>
      <c r="E20" s="19">
        <f>D20-C20</f>
        <v>0.01388888888888895</v>
      </c>
      <c r="F20" s="20">
        <f t="shared" si="0"/>
        <v>0.3333333333333348</v>
      </c>
      <c r="G20" s="12" t="s">
        <v>115</v>
      </c>
      <c r="H20" s="16" t="s">
        <v>13</v>
      </c>
      <c r="I20" s="37"/>
      <c r="K20" s="47"/>
    </row>
    <row r="21" spans="1:11" ht="12.75">
      <c r="A21" s="17">
        <f t="shared" si="1"/>
        <v>5</v>
      </c>
      <c r="B21" s="18">
        <f t="shared" si="1"/>
        <v>39475</v>
      </c>
      <c r="C21" s="19">
        <f>D20</f>
        <v>0.6458333333333334</v>
      </c>
      <c r="D21" s="19">
        <v>0.7256944444444445</v>
      </c>
      <c r="E21" s="19">
        <f>D21-C21</f>
        <v>0.07986111111111116</v>
      </c>
      <c r="F21" s="20">
        <f t="shared" si="0"/>
        <v>1.9166666666666679</v>
      </c>
      <c r="G21" s="12" t="s">
        <v>115</v>
      </c>
      <c r="H21" s="16" t="s">
        <v>13</v>
      </c>
      <c r="I21" s="37"/>
      <c r="K21" s="47"/>
    </row>
    <row r="22" spans="1:11" s="38" customFormat="1" ht="5.25" customHeight="1">
      <c r="A22" s="39">
        <f>A21</f>
        <v>5</v>
      </c>
      <c r="B22" s="40"/>
      <c r="C22" s="41"/>
      <c r="D22" s="41"/>
      <c r="E22" s="41"/>
      <c r="F22" s="42"/>
      <c r="G22" s="43"/>
      <c r="H22" s="45"/>
      <c r="I22" s="37"/>
      <c r="K22" s="47"/>
    </row>
    <row r="23" spans="1:11" ht="12.75">
      <c r="A23" s="17">
        <f>A18</f>
        <v>5</v>
      </c>
      <c r="B23" s="18">
        <f>B18+1</f>
        <v>39476</v>
      </c>
      <c r="C23" s="19">
        <v>0.40277777777777773</v>
      </c>
      <c r="D23" s="19">
        <v>0.4236111111111111</v>
      </c>
      <c r="E23" s="19">
        <f aca="true" t="shared" si="2" ref="E23:E28">D23-C23</f>
        <v>0.02083333333333337</v>
      </c>
      <c r="F23" s="20">
        <f t="shared" si="0"/>
        <v>0.5000000000000009</v>
      </c>
      <c r="G23" s="12" t="s">
        <v>73</v>
      </c>
      <c r="H23" s="16" t="s">
        <v>152</v>
      </c>
      <c r="I23" s="47">
        <f>SUM(F23:F29)</f>
        <v>6.833333333333334</v>
      </c>
      <c r="J23" s="26">
        <f>I23-K23</f>
        <v>6.333333333333333</v>
      </c>
      <c r="K23" s="47">
        <f>SUMIF($G23:$G29,$G$8,$F23:$F29)</f>
        <v>0.5000000000000009</v>
      </c>
    </row>
    <row r="24" spans="1:11" ht="12.75">
      <c r="A24" s="17">
        <f aca="true" t="shared" si="3" ref="A24:B28">A23</f>
        <v>5</v>
      </c>
      <c r="B24" s="18">
        <f t="shared" si="3"/>
        <v>39476</v>
      </c>
      <c r="C24" s="19">
        <f>D23</f>
        <v>0.4236111111111111</v>
      </c>
      <c r="D24" s="19">
        <v>0.4618055555555556</v>
      </c>
      <c r="E24" s="19">
        <f t="shared" si="2"/>
        <v>0.038194444444444475</v>
      </c>
      <c r="F24" s="20">
        <f t="shared" si="0"/>
        <v>0.9166666666666674</v>
      </c>
      <c r="G24" s="12" t="s">
        <v>115</v>
      </c>
      <c r="H24" s="16" t="s">
        <v>13</v>
      </c>
      <c r="I24" s="37"/>
      <c r="K24" s="47"/>
    </row>
    <row r="25" spans="1:11" ht="12.75">
      <c r="A25" s="17">
        <f t="shared" si="3"/>
        <v>5</v>
      </c>
      <c r="B25" s="18">
        <f t="shared" si="3"/>
        <v>39476</v>
      </c>
      <c r="C25" s="19">
        <f>D24</f>
        <v>0.4618055555555556</v>
      </c>
      <c r="D25" s="19">
        <v>0.4791666666666667</v>
      </c>
      <c r="E25" s="19">
        <f t="shared" si="2"/>
        <v>0.017361111111111105</v>
      </c>
      <c r="F25" s="20">
        <f t="shared" si="0"/>
        <v>0.4166666666666665</v>
      </c>
      <c r="G25" s="12" t="s">
        <v>115</v>
      </c>
      <c r="H25" s="16" t="s">
        <v>13</v>
      </c>
      <c r="I25" s="37"/>
      <c r="K25" s="47"/>
    </row>
    <row r="26" spans="1:11" ht="12.75">
      <c r="A26" s="17">
        <f t="shared" si="3"/>
        <v>5</v>
      </c>
      <c r="B26" s="18">
        <f t="shared" si="3"/>
        <v>39476</v>
      </c>
      <c r="C26" s="19">
        <f>D25</f>
        <v>0.4791666666666667</v>
      </c>
      <c r="D26" s="19">
        <v>0.4895833333333333</v>
      </c>
      <c r="E26" s="19">
        <f t="shared" si="2"/>
        <v>0.01041666666666663</v>
      </c>
      <c r="F26" s="20">
        <f t="shared" si="0"/>
        <v>0.2499999999999991</v>
      </c>
      <c r="G26" s="12" t="s">
        <v>80</v>
      </c>
      <c r="H26" s="16" t="s">
        <v>19</v>
      </c>
      <c r="I26" s="37"/>
      <c r="K26" s="47"/>
    </row>
    <row r="27" spans="1:11" ht="12.75">
      <c r="A27" s="17">
        <f t="shared" si="3"/>
        <v>5</v>
      </c>
      <c r="B27" s="18">
        <f t="shared" si="3"/>
        <v>39476</v>
      </c>
      <c r="C27" s="19">
        <f>D26</f>
        <v>0.4895833333333333</v>
      </c>
      <c r="D27" s="19">
        <v>0.625</v>
      </c>
      <c r="E27" s="19">
        <f t="shared" si="2"/>
        <v>0.13541666666666669</v>
      </c>
      <c r="F27" s="20">
        <f t="shared" si="0"/>
        <v>3.2500000000000004</v>
      </c>
      <c r="G27" s="12" t="s">
        <v>115</v>
      </c>
      <c r="H27" s="16" t="s">
        <v>13</v>
      </c>
      <c r="I27" s="37"/>
      <c r="K27" s="47"/>
    </row>
    <row r="28" spans="1:11" ht="12.75">
      <c r="A28" s="17">
        <f t="shared" si="3"/>
        <v>5</v>
      </c>
      <c r="B28" s="18">
        <f t="shared" si="3"/>
        <v>39476</v>
      </c>
      <c r="C28" s="19">
        <f>D27</f>
        <v>0.625</v>
      </c>
      <c r="D28" s="19">
        <v>0.6875</v>
      </c>
      <c r="E28" s="19">
        <f t="shared" si="2"/>
        <v>0.0625</v>
      </c>
      <c r="F28" s="20">
        <f t="shared" si="0"/>
        <v>1.5</v>
      </c>
      <c r="G28" s="12" t="s">
        <v>115</v>
      </c>
      <c r="H28" s="16" t="s">
        <v>13</v>
      </c>
      <c r="I28" s="37"/>
      <c r="K28" s="47"/>
    </row>
    <row r="29" spans="1:11" s="38" customFormat="1" ht="4.5" customHeight="1">
      <c r="A29" s="39">
        <f>A28</f>
        <v>5</v>
      </c>
      <c r="B29" s="40"/>
      <c r="C29" s="41"/>
      <c r="D29" s="41"/>
      <c r="E29" s="41"/>
      <c r="F29" s="42"/>
      <c r="G29" s="43"/>
      <c r="H29" s="45"/>
      <c r="I29" s="37"/>
      <c r="K29" s="47"/>
    </row>
    <row r="30" spans="1:11" ht="12.75">
      <c r="A30" s="17">
        <f>A23</f>
        <v>5</v>
      </c>
      <c r="B30" s="18">
        <f>B23+1</f>
        <v>39477</v>
      </c>
      <c r="C30" s="19">
        <v>0.3263888888888889</v>
      </c>
      <c r="D30" s="19">
        <v>0.4444444444444444</v>
      </c>
      <c r="E30" s="19">
        <f aca="true" t="shared" si="4" ref="E30:E35">D30-C30</f>
        <v>0.11805555555555552</v>
      </c>
      <c r="F30" s="20">
        <f t="shared" si="0"/>
        <v>2.8333333333333326</v>
      </c>
      <c r="G30" s="12" t="s">
        <v>116</v>
      </c>
      <c r="H30" s="16" t="s">
        <v>15</v>
      </c>
      <c r="I30" s="47">
        <f>SUM(F30:F36)</f>
        <v>6.166666666666668</v>
      </c>
      <c r="J30" s="26">
        <f>I30-K30</f>
        <v>6.166666666666668</v>
      </c>
      <c r="K30" s="47">
        <f>SUMIF($G30:$G36,$G$8,$F30:$F36)</f>
        <v>0</v>
      </c>
    </row>
    <row r="31" spans="1:11" ht="12.75">
      <c r="A31" s="17">
        <f aca="true" t="shared" si="5" ref="A31:B35">A30</f>
        <v>5</v>
      </c>
      <c r="B31" s="18">
        <f t="shared" si="5"/>
        <v>39477</v>
      </c>
      <c r="C31" s="19">
        <f>D30</f>
        <v>0.4444444444444444</v>
      </c>
      <c r="D31" s="19">
        <v>0.46527777777777773</v>
      </c>
      <c r="E31" s="19">
        <f t="shared" si="4"/>
        <v>0.020833333333333315</v>
      </c>
      <c r="F31" s="20">
        <f t="shared" si="0"/>
        <v>0.49999999999999956</v>
      </c>
      <c r="G31" s="12" t="s">
        <v>116</v>
      </c>
      <c r="H31" s="16" t="s">
        <v>15</v>
      </c>
      <c r="I31" s="37"/>
      <c r="K31" s="47"/>
    </row>
    <row r="32" spans="1:11" ht="12.75">
      <c r="A32" s="17">
        <f t="shared" si="5"/>
        <v>5</v>
      </c>
      <c r="B32" s="18">
        <f t="shared" si="5"/>
        <v>39477</v>
      </c>
      <c r="C32" s="19">
        <f>D31</f>
        <v>0.46527777777777773</v>
      </c>
      <c r="D32" s="19">
        <v>0.513888888888889</v>
      </c>
      <c r="E32" s="19">
        <f t="shared" si="4"/>
        <v>0.048611111111111216</v>
      </c>
      <c r="F32" s="20">
        <f t="shared" si="0"/>
        <v>1.1666666666666692</v>
      </c>
      <c r="G32" s="12" t="s">
        <v>116</v>
      </c>
      <c r="H32" s="16" t="s">
        <v>15</v>
      </c>
      <c r="I32" s="37"/>
      <c r="K32" s="47"/>
    </row>
    <row r="33" spans="1:11" ht="12.75">
      <c r="A33" s="17">
        <f t="shared" si="5"/>
        <v>5</v>
      </c>
      <c r="B33" s="18">
        <f t="shared" si="5"/>
        <v>39477</v>
      </c>
      <c r="C33" s="19">
        <f>D32</f>
        <v>0.513888888888889</v>
      </c>
      <c r="D33" s="19">
        <v>0.53125</v>
      </c>
      <c r="E33" s="19">
        <f t="shared" si="4"/>
        <v>0.01736111111111105</v>
      </c>
      <c r="F33" s="20">
        <f t="shared" si="0"/>
        <v>0.4166666666666652</v>
      </c>
      <c r="G33" s="12" t="s">
        <v>116</v>
      </c>
      <c r="H33" s="16" t="s">
        <v>15</v>
      </c>
      <c r="I33" s="37"/>
      <c r="K33" s="47"/>
    </row>
    <row r="34" spans="1:11" ht="12.75">
      <c r="A34" s="17">
        <f t="shared" si="5"/>
        <v>5</v>
      </c>
      <c r="B34" s="18">
        <f t="shared" si="5"/>
        <v>39477</v>
      </c>
      <c r="C34" s="19">
        <f>D33</f>
        <v>0.53125</v>
      </c>
      <c r="D34" s="19">
        <v>0.5625</v>
      </c>
      <c r="E34" s="19">
        <f t="shared" si="4"/>
        <v>0.03125</v>
      </c>
      <c r="F34" s="20">
        <f t="shared" si="0"/>
        <v>0.75</v>
      </c>
      <c r="G34" s="12" t="s">
        <v>116</v>
      </c>
      <c r="H34" s="16" t="s">
        <v>15</v>
      </c>
      <c r="I34" s="37"/>
      <c r="K34" s="47"/>
    </row>
    <row r="35" spans="1:11" ht="12.75">
      <c r="A35" s="17">
        <f t="shared" si="5"/>
        <v>5</v>
      </c>
      <c r="B35" s="18">
        <f t="shared" si="5"/>
        <v>39477</v>
      </c>
      <c r="C35" s="19">
        <f>D34</f>
        <v>0.5625</v>
      </c>
      <c r="D35" s="19">
        <v>0.5833333333333334</v>
      </c>
      <c r="E35" s="19">
        <f t="shared" si="4"/>
        <v>0.02083333333333337</v>
      </c>
      <c r="F35" s="20">
        <f t="shared" si="0"/>
        <v>0.5000000000000009</v>
      </c>
      <c r="G35" s="12" t="s">
        <v>116</v>
      </c>
      <c r="H35" s="16" t="s">
        <v>15</v>
      </c>
      <c r="I35" s="37"/>
      <c r="K35" s="47"/>
    </row>
    <row r="36" spans="1:11" s="38" customFormat="1" ht="4.5" customHeight="1">
      <c r="A36" s="39">
        <f>A35</f>
        <v>5</v>
      </c>
      <c r="B36" s="40"/>
      <c r="C36" s="41"/>
      <c r="D36" s="41"/>
      <c r="E36" s="41"/>
      <c r="F36" s="42"/>
      <c r="G36" s="43"/>
      <c r="H36" s="45"/>
      <c r="I36" s="46"/>
      <c r="K36" s="47"/>
    </row>
    <row r="37" spans="1:11" ht="12.75">
      <c r="A37" s="17">
        <f>A30</f>
        <v>5</v>
      </c>
      <c r="B37" s="18">
        <f>B30+1</f>
        <v>39478</v>
      </c>
      <c r="C37" s="19">
        <v>0.40277777777777773</v>
      </c>
      <c r="D37" s="19">
        <v>0.4270833333333333</v>
      </c>
      <c r="E37" s="19">
        <f>D37-C37</f>
        <v>0.02430555555555558</v>
      </c>
      <c r="F37" s="20">
        <f t="shared" si="0"/>
        <v>0.5833333333333339</v>
      </c>
      <c r="G37" s="12" t="s">
        <v>117</v>
      </c>
      <c r="H37" s="16" t="s">
        <v>16</v>
      </c>
      <c r="I37" s="47">
        <f>SUM(F37:F42)</f>
        <v>10.500000000000004</v>
      </c>
      <c r="J37" s="26">
        <f>I37-K37</f>
        <v>10.500000000000004</v>
      </c>
      <c r="K37" s="47">
        <f>SUMIF($G37:$G42,$G$8,$F37:$F42)</f>
        <v>0</v>
      </c>
    </row>
    <row r="38" spans="1:11" ht="12.75">
      <c r="A38" s="17">
        <f aca="true" t="shared" si="6" ref="A38:B41">A37</f>
        <v>5</v>
      </c>
      <c r="B38" s="18">
        <f t="shared" si="6"/>
        <v>39478</v>
      </c>
      <c r="C38" s="19">
        <f>D37</f>
        <v>0.4270833333333333</v>
      </c>
      <c r="D38" s="19">
        <v>0.4479166666666667</v>
      </c>
      <c r="E38" s="19">
        <f>D38-C38</f>
        <v>0.02083333333333337</v>
      </c>
      <c r="F38" s="20">
        <f t="shared" si="0"/>
        <v>0.5000000000000009</v>
      </c>
      <c r="G38" s="12" t="s">
        <v>117</v>
      </c>
      <c r="H38" s="16" t="s">
        <v>16</v>
      </c>
      <c r="I38" s="37"/>
      <c r="K38" s="47"/>
    </row>
    <row r="39" spans="1:11" ht="12.75">
      <c r="A39" s="17">
        <f t="shared" si="6"/>
        <v>5</v>
      </c>
      <c r="B39" s="18">
        <f t="shared" si="6"/>
        <v>39478</v>
      </c>
      <c r="C39" s="19">
        <f>D38</f>
        <v>0.4479166666666667</v>
      </c>
      <c r="D39" s="19">
        <v>0.7708333333333334</v>
      </c>
      <c r="E39" s="19">
        <f>D39-C39</f>
        <v>0.3229166666666667</v>
      </c>
      <c r="F39" s="20">
        <f t="shared" si="0"/>
        <v>7.75</v>
      </c>
      <c r="G39" s="12" t="s">
        <v>117</v>
      </c>
      <c r="H39" s="16" t="s">
        <v>16</v>
      </c>
      <c r="I39" s="37"/>
      <c r="K39" s="47"/>
    </row>
    <row r="40" spans="1:11" ht="12.75">
      <c r="A40" s="17">
        <f t="shared" si="6"/>
        <v>5</v>
      </c>
      <c r="B40" s="18">
        <f t="shared" si="6"/>
        <v>39478</v>
      </c>
      <c r="C40" s="19">
        <f>D39</f>
        <v>0.7708333333333334</v>
      </c>
      <c r="D40" s="19">
        <v>0.8125</v>
      </c>
      <c r="E40" s="19">
        <f>D40-C40</f>
        <v>0.04166666666666663</v>
      </c>
      <c r="F40" s="20">
        <f t="shared" si="0"/>
        <v>0.9999999999999991</v>
      </c>
      <c r="G40" s="12" t="s">
        <v>117</v>
      </c>
      <c r="H40" s="16" t="s">
        <v>16</v>
      </c>
      <c r="I40" s="37"/>
      <c r="K40" s="47"/>
    </row>
    <row r="41" spans="1:11" ht="12.75">
      <c r="A41" s="17">
        <f t="shared" si="6"/>
        <v>5</v>
      </c>
      <c r="B41" s="18">
        <f t="shared" si="6"/>
        <v>39478</v>
      </c>
      <c r="C41" s="19">
        <f>D40</f>
        <v>0.8125</v>
      </c>
      <c r="D41" s="19">
        <v>0.8402777777777778</v>
      </c>
      <c r="E41" s="19">
        <f>D41-C41</f>
        <v>0.02777777777777779</v>
      </c>
      <c r="F41" s="20">
        <f t="shared" si="0"/>
        <v>0.666666666666667</v>
      </c>
      <c r="G41" s="12" t="s">
        <v>117</v>
      </c>
      <c r="H41" s="16" t="s">
        <v>16</v>
      </c>
      <c r="I41" s="37"/>
      <c r="K41" s="47"/>
    </row>
    <row r="42" spans="1:11" s="38" customFormat="1" ht="6" customHeight="1">
      <c r="A42" s="39">
        <f>A41</f>
        <v>5</v>
      </c>
      <c r="B42" s="40"/>
      <c r="C42" s="41"/>
      <c r="D42" s="41"/>
      <c r="E42" s="41"/>
      <c r="F42" s="42"/>
      <c r="G42" s="43"/>
      <c r="H42" s="44"/>
      <c r="I42" s="37"/>
      <c r="K42" s="47"/>
    </row>
    <row r="43" spans="1:11" ht="12.75">
      <c r="A43" s="17"/>
      <c r="B43" s="18"/>
      <c r="C43" s="19"/>
      <c r="D43" s="19"/>
      <c r="E43" s="19"/>
      <c r="F43" s="20"/>
      <c r="G43" s="12"/>
      <c r="H43" s="16"/>
      <c r="I43" s="47"/>
      <c r="J43" s="26"/>
      <c r="K43" s="47"/>
    </row>
    <row r="44" spans="1:11" ht="12.75">
      <c r="A44" s="17"/>
      <c r="B44" s="18"/>
      <c r="C44" s="19"/>
      <c r="D44" s="19"/>
      <c r="E44" s="19"/>
      <c r="F44" s="20"/>
      <c r="G44" s="12"/>
      <c r="H44" s="16"/>
      <c r="I44" s="37"/>
      <c r="K44" s="47"/>
    </row>
    <row r="45" spans="1:11" ht="12.75">
      <c r="A45" s="17"/>
      <c r="B45" s="18"/>
      <c r="C45" s="19"/>
      <c r="D45" s="19"/>
      <c r="E45" s="19"/>
      <c r="F45" s="20"/>
      <c r="G45" s="12"/>
      <c r="H45" s="16"/>
      <c r="I45" s="37"/>
      <c r="K45" s="47"/>
    </row>
    <row r="46" spans="1:11" ht="12.75">
      <c r="A46" s="17"/>
      <c r="B46" s="18"/>
      <c r="C46" s="19"/>
      <c r="D46" s="19"/>
      <c r="E46" s="19"/>
      <c r="F46" s="20"/>
      <c r="G46" s="12"/>
      <c r="H46" s="16"/>
      <c r="I46" s="37"/>
      <c r="K46" s="47"/>
    </row>
    <row r="47" spans="1:11" ht="12.75">
      <c r="A47" s="17"/>
      <c r="B47" s="18"/>
      <c r="C47" s="19"/>
      <c r="D47" s="19"/>
      <c r="E47" s="19"/>
      <c r="F47" s="20"/>
      <c r="G47" s="12"/>
      <c r="H47" s="16"/>
      <c r="I47" s="37"/>
      <c r="K47" s="47"/>
    </row>
    <row r="48" spans="1:11" ht="12.75">
      <c r="A48" s="17"/>
      <c r="B48" s="18"/>
      <c r="C48" s="19"/>
      <c r="D48" s="19"/>
      <c r="E48" s="19"/>
      <c r="F48" s="20"/>
      <c r="G48" s="12"/>
      <c r="H48" s="16"/>
      <c r="I48" s="37"/>
      <c r="K48" s="47"/>
    </row>
    <row r="49" spans="1:11" ht="12.75">
      <c r="A49" s="17"/>
      <c r="B49" s="18"/>
      <c r="C49" s="19"/>
      <c r="D49" s="19"/>
      <c r="E49" s="19"/>
      <c r="F49" s="20"/>
      <c r="G49" s="12"/>
      <c r="H49" s="16"/>
      <c r="I49" s="37"/>
      <c r="K49" s="47"/>
    </row>
    <row r="50" spans="1:9" s="38" customFormat="1" ht="5.25" customHeight="1">
      <c r="A50" s="37">
        <f>A49</f>
        <v>0</v>
      </c>
      <c r="B50" s="37"/>
      <c r="C50" s="37"/>
      <c r="D50" s="37"/>
      <c r="E50" s="37"/>
      <c r="F50" s="37"/>
      <c r="G50" s="37"/>
      <c r="H50" s="37"/>
      <c r="I50" s="37"/>
    </row>
  </sheetData>
  <printOptions gridLines="1"/>
  <pageMargins left="0.75" right="0.18" top="1" bottom="1" header="0.5" footer="0.5"/>
  <pageSetup fitToHeight="1" fitToWidth="1" horizontalDpi="600" verticalDpi="600" orientation="portrait" scale="61" r:id="rId1"/>
</worksheet>
</file>

<file path=xl/worksheets/sheet21.xml><?xml version="1.0" encoding="utf-8"?>
<worksheet xmlns="http://schemas.openxmlformats.org/spreadsheetml/2006/main" xmlns:r="http://schemas.openxmlformats.org/officeDocument/2006/relationships">
  <sheetPr>
    <pageSetUpPr fitToPage="1"/>
  </sheetPr>
  <dimension ref="A1:S50"/>
  <sheetViews>
    <sheetView zoomScale="85" zoomScaleNormal="85" workbookViewId="0" topLeftCell="A1">
      <selection activeCell="F8" sqref="F8"/>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Wk03!E2</f>
        <v>Comments describing Project_A</v>
      </c>
      <c r="F2" s="20">
        <f>SUMIF($G$12:$G$50,$G2,$F$12:$F$50)</f>
        <v>12.583333333333336</v>
      </c>
      <c r="G2" s="12" t="str">
        <f>Wk03!G2</f>
        <v>Project_A</v>
      </c>
      <c r="H2" s="16"/>
      <c r="I2" s="37"/>
    </row>
    <row r="3" spans="1:9" ht="12.75">
      <c r="A3" s="17"/>
      <c r="B3" s="18"/>
      <c r="C3" s="19"/>
      <c r="D3" s="19"/>
      <c r="E3" s="28" t="str">
        <f>Wk03!E3</f>
        <v>Comments describing Project_B</v>
      </c>
      <c r="F3" s="20">
        <f>SUMIF($G$12:$G$50,$G3,$F$12:$F$50)</f>
        <v>6.166666666666668</v>
      </c>
      <c r="G3" s="12" t="str">
        <f>Wk03!G3</f>
        <v>Project_B</v>
      </c>
      <c r="H3" s="16"/>
      <c r="I3" s="37"/>
    </row>
    <row r="4" spans="1:9" ht="12.75">
      <c r="A4" s="17"/>
      <c r="B4" s="18"/>
      <c r="C4" s="19"/>
      <c r="D4" s="19"/>
      <c r="E4" s="28" t="str">
        <f>Wk03!E4</f>
        <v>Comments describing Project_C</v>
      </c>
      <c r="F4" s="20">
        <f>SUMIF($G$12:$G$50,$G4,$F$12:$F$50)</f>
        <v>10.500000000000004</v>
      </c>
      <c r="G4" s="12" t="str">
        <f>Wk03!G4</f>
        <v>Project_C</v>
      </c>
      <c r="H4" s="16"/>
      <c r="I4" s="37"/>
    </row>
    <row r="5" spans="1:9" ht="12.75">
      <c r="A5" s="17"/>
      <c r="B5" s="18"/>
      <c r="C5" s="19"/>
      <c r="D5" s="19"/>
      <c r="E5" s="28" t="str">
        <f>Wk03!E5</f>
        <v>Comments describing Project_D</v>
      </c>
      <c r="F5" s="20">
        <f>SUMIF($G$12:$G$50,$G5,$F$12:$F$50)</f>
        <v>12.666666666666666</v>
      </c>
      <c r="G5" s="12" t="str">
        <f>Wk03!G5</f>
        <v>Project_D</v>
      </c>
      <c r="H5" s="16"/>
      <c r="I5" s="37"/>
    </row>
    <row r="6" spans="1:9" ht="12.75">
      <c r="A6" s="17"/>
      <c r="B6" s="18"/>
      <c r="C6" s="19"/>
      <c r="D6" s="19"/>
      <c r="E6" s="28" t="str">
        <f>Wk03!E6</f>
        <v>Administrative Tasks</v>
      </c>
      <c r="F6" s="20">
        <f>SUMIF($G$12:$G$50,$G6,$F$12:$F$50)</f>
        <v>2.9166666666666643</v>
      </c>
      <c r="G6" s="12" t="str">
        <f>Wk03!G6</f>
        <v>Admin</v>
      </c>
      <c r="H6" s="16"/>
      <c r="I6" s="37"/>
    </row>
    <row r="7" spans="1:9" ht="12.75">
      <c r="A7" s="17"/>
      <c r="B7" s="18"/>
      <c r="C7" s="19"/>
      <c r="D7" s="19"/>
      <c r="E7" s="83" t="str">
        <f>Wk03!E7</f>
        <v>sub-Total</v>
      </c>
      <c r="F7" s="84">
        <f>SUM(F2:F6)</f>
        <v>44.833333333333336</v>
      </c>
      <c r="G7" s="85" t="str">
        <f>Wk03!G7</f>
        <v>Billable</v>
      </c>
      <c r="H7" s="16"/>
      <c r="I7" s="37"/>
    </row>
    <row r="8" spans="1:9" ht="12.75">
      <c r="A8" s="17"/>
      <c r="B8" s="18"/>
      <c r="C8" s="19"/>
      <c r="D8" s="19"/>
      <c r="E8" s="28" t="str">
        <f>Wk03!E8</f>
        <v>Time not to be Billed to the Client</v>
      </c>
      <c r="F8" s="20">
        <f>SUMIF($G$12:$G$50,$G8,$F$12:$F$50)</f>
        <v>3.8333333333333344</v>
      </c>
      <c r="G8" s="12" t="str">
        <f>Wk03!G8</f>
        <v>non-Billable</v>
      </c>
      <c r="H8" s="16"/>
      <c r="I8" s="37"/>
    </row>
    <row r="9" spans="1:11" ht="12.75">
      <c r="A9" s="17"/>
      <c r="B9" s="18"/>
      <c r="C9" s="19"/>
      <c r="D9" s="13"/>
      <c r="E9" s="27" t="s">
        <v>79</v>
      </c>
      <c r="F9" s="21">
        <f>SUM(F7:F8)</f>
        <v>48.66666666666667</v>
      </c>
      <c r="G9" s="15" t="s">
        <v>77</v>
      </c>
      <c r="H9" s="16"/>
      <c r="I9" s="80" t="s">
        <v>77</v>
      </c>
      <c r="J9" s="1" t="s">
        <v>89</v>
      </c>
      <c r="K9" s="78" t="s">
        <v>86</v>
      </c>
    </row>
    <row r="10" spans="1:11" ht="12.75">
      <c r="A10" s="12"/>
      <c r="B10" s="13"/>
      <c r="C10" s="13"/>
      <c r="H10" s="16"/>
      <c r="I10" s="47">
        <f>SUM(I12:I50)</f>
        <v>48.66666666666667</v>
      </c>
      <c r="J10" s="26">
        <f>SUM(J12:J50)</f>
        <v>44.833333333333336</v>
      </c>
      <c r="K10" s="79">
        <f>SUM(K12:K50)</f>
        <v>3.8333333333333344</v>
      </c>
    </row>
    <row r="11" spans="1:9" ht="25.5">
      <c r="A11" s="22" t="s">
        <v>72</v>
      </c>
      <c r="B11" s="23" t="s">
        <v>69</v>
      </c>
      <c r="C11" s="24" t="s">
        <v>24</v>
      </c>
      <c r="D11" s="24" t="s">
        <v>25</v>
      </c>
      <c r="E11" s="24" t="s">
        <v>74</v>
      </c>
      <c r="F11" s="24" t="s">
        <v>75</v>
      </c>
      <c r="G11" s="22" t="s">
        <v>71</v>
      </c>
      <c r="H11" s="25" t="s">
        <v>70</v>
      </c>
      <c r="I11" s="81"/>
    </row>
    <row r="12" spans="1:11" ht="12.75">
      <c r="A12" s="17">
        <f>Wk03!$A$12+1</f>
        <v>4</v>
      </c>
      <c r="B12" s="18">
        <f>Wk03!$B$12+7</f>
        <v>39466</v>
      </c>
      <c r="C12" s="19"/>
      <c r="D12" s="19"/>
      <c r="E12" s="19">
        <f>D12-C12</f>
        <v>0</v>
      </c>
      <c r="F12" s="20">
        <f>E12*24</f>
        <v>0</v>
      </c>
      <c r="G12" s="12"/>
      <c r="H12" s="16"/>
      <c r="I12" s="47">
        <f>SUM(F12:F14)</f>
        <v>0</v>
      </c>
      <c r="J12" s="26">
        <f>I12-K12</f>
        <v>0</v>
      </c>
      <c r="K12" s="47">
        <f>SUMIF($G12:$G14,$G$8,$F12:$F14)</f>
        <v>0</v>
      </c>
    </row>
    <row r="13" spans="1:11" ht="12.75">
      <c r="A13" s="17">
        <f>A12</f>
        <v>4</v>
      </c>
      <c r="B13" s="18">
        <f>B12</f>
        <v>39466</v>
      </c>
      <c r="C13" s="19">
        <f>D12</f>
        <v>0</v>
      </c>
      <c r="D13" s="19"/>
      <c r="E13" s="19">
        <f>D13-C13</f>
        <v>0</v>
      </c>
      <c r="F13" s="20">
        <f>E13*24</f>
        <v>0</v>
      </c>
      <c r="G13" s="12"/>
      <c r="H13" s="16"/>
      <c r="I13" s="37"/>
      <c r="K13" s="47"/>
    </row>
    <row r="14" spans="1:11" s="38" customFormat="1" ht="4.5" customHeight="1">
      <c r="A14" s="39">
        <f>A12</f>
        <v>4</v>
      </c>
      <c r="B14" s="40"/>
      <c r="C14" s="41"/>
      <c r="D14" s="41"/>
      <c r="E14" s="41"/>
      <c r="F14" s="42"/>
      <c r="G14" s="43"/>
      <c r="H14" s="45"/>
      <c r="I14" s="37"/>
      <c r="K14" s="47"/>
    </row>
    <row r="15" spans="1:11" ht="12.75">
      <c r="A15" s="17">
        <f>A12</f>
        <v>4</v>
      </c>
      <c r="B15" s="18">
        <f>B12+1</f>
        <v>39467</v>
      </c>
      <c r="C15" s="19"/>
      <c r="D15" s="19"/>
      <c r="E15" s="19">
        <f>D15-C15</f>
        <v>0</v>
      </c>
      <c r="F15" s="20">
        <f>E15*24</f>
        <v>0</v>
      </c>
      <c r="G15" s="12"/>
      <c r="H15" s="16"/>
      <c r="I15" s="47">
        <f>SUM(F15:F17)</f>
        <v>0</v>
      </c>
      <c r="J15" s="26">
        <f>I15-K15</f>
        <v>0</v>
      </c>
      <c r="K15" s="47">
        <f>SUMIF($G15:$G17,$G$8,$F15:$F17)</f>
        <v>0</v>
      </c>
    </row>
    <row r="16" spans="1:11" ht="12.75">
      <c r="A16" s="17">
        <f>A15</f>
        <v>4</v>
      </c>
      <c r="B16" s="18">
        <f>B15</f>
        <v>39467</v>
      </c>
      <c r="C16" s="19">
        <f>D15</f>
        <v>0</v>
      </c>
      <c r="D16" s="19"/>
      <c r="E16" s="19">
        <f>D16-C16</f>
        <v>0</v>
      </c>
      <c r="F16" s="20">
        <f aca="true" t="shared" si="0" ref="F16:F49">E16*24</f>
        <v>0</v>
      </c>
      <c r="G16" s="12"/>
      <c r="H16" s="16"/>
      <c r="I16" s="37"/>
      <c r="K16" s="47"/>
    </row>
    <row r="17" spans="1:11" s="38" customFormat="1" ht="4.5" customHeight="1">
      <c r="A17" s="39">
        <f>A15</f>
        <v>4</v>
      </c>
      <c r="B17" s="40"/>
      <c r="C17" s="41"/>
      <c r="D17" s="41"/>
      <c r="E17" s="41"/>
      <c r="F17" s="42"/>
      <c r="G17" s="43"/>
      <c r="H17" s="45"/>
      <c r="I17" s="37"/>
      <c r="K17" s="47"/>
    </row>
    <row r="18" spans="1:11" ht="12.75">
      <c r="A18" s="17">
        <f>A15</f>
        <v>4</v>
      </c>
      <c r="B18" s="18">
        <f>B15+1</f>
        <v>39468</v>
      </c>
      <c r="C18" s="19">
        <v>0.3645833333333333</v>
      </c>
      <c r="D18" s="19">
        <v>0.5208333333333334</v>
      </c>
      <c r="E18" s="19">
        <f>D18-C18</f>
        <v>0.15625000000000006</v>
      </c>
      <c r="F18" s="20">
        <f t="shared" si="0"/>
        <v>3.7500000000000013</v>
      </c>
      <c r="G18" s="12" t="s">
        <v>115</v>
      </c>
      <c r="H18" s="16" t="s">
        <v>13</v>
      </c>
      <c r="I18" s="47">
        <f>SUM(F18:F22)</f>
        <v>8.666666666666668</v>
      </c>
      <c r="J18" s="26">
        <f>I18-K18</f>
        <v>8.666666666666668</v>
      </c>
      <c r="K18" s="47">
        <f>SUMIF($G18:$G22,$G$8,$F18:$F22)</f>
        <v>0</v>
      </c>
    </row>
    <row r="19" spans="1:11" ht="12.75">
      <c r="A19" s="17">
        <f aca="true" t="shared" si="1" ref="A19:B50">A18</f>
        <v>4</v>
      </c>
      <c r="B19" s="18">
        <f>B18</f>
        <v>39468</v>
      </c>
      <c r="C19" s="19">
        <f>D18</f>
        <v>0.5208333333333334</v>
      </c>
      <c r="D19" s="19">
        <v>0.6319444444444444</v>
      </c>
      <c r="E19" s="19">
        <f>D19-C19</f>
        <v>0.11111111111111105</v>
      </c>
      <c r="F19" s="20">
        <f t="shared" si="0"/>
        <v>2.666666666666665</v>
      </c>
      <c r="G19" s="12" t="s">
        <v>80</v>
      </c>
      <c r="H19" s="16" t="s">
        <v>18</v>
      </c>
      <c r="I19" s="37"/>
      <c r="K19" s="47"/>
    </row>
    <row r="20" spans="1:11" ht="12.75">
      <c r="A20" s="17">
        <f t="shared" si="1"/>
        <v>4</v>
      </c>
      <c r="B20" s="18">
        <f>B19</f>
        <v>39468</v>
      </c>
      <c r="C20" s="19">
        <f>D19</f>
        <v>0.6319444444444444</v>
      </c>
      <c r="D20" s="19">
        <v>0.6458333333333334</v>
      </c>
      <c r="E20" s="19">
        <f>D20-C20</f>
        <v>0.01388888888888895</v>
      </c>
      <c r="F20" s="20">
        <f t="shared" si="0"/>
        <v>0.3333333333333348</v>
      </c>
      <c r="G20" s="12" t="s">
        <v>115</v>
      </c>
      <c r="H20" s="16" t="s">
        <v>13</v>
      </c>
      <c r="I20" s="37"/>
      <c r="K20" s="47"/>
    </row>
    <row r="21" spans="1:11" ht="12.75">
      <c r="A21" s="17">
        <f t="shared" si="1"/>
        <v>4</v>
      </c>
      <c r="B21" s="18">
        <f>B20</f>
        <v>39468</v>
      </c>
      <c r="C21" s="19">
        <f>D20</f>
        <v>0.6458333333333334</v>
      </c>
      <c r="D21" s="19">
        <v>0.7256944444444445</v>
      </c>
      <c r="E21" s="19">
        <f>D21-C21</f>
        <v>0.07986111111111116</v>
      </c>
      <c r="F21" s="20">
        <f t="shared" si="0"/>
        <v>1.9166666666666679</v>
      </c>
      <c r="G21" s="12" t="s">
        <v>115</v>
      </c>
      <c r="H21" s="16" t="s">
        <v>13</v>
      </c>
      <c r="I21" s="37"/>
      <c r="K21" s="47"/>
    </row>
    <row r="22" spans="1:11" s="38" customFormat="1" ht="5.25" customHeight="1">
      <c r="A22" s="39">
        <f>A21</f>
        <v>4</v>
      </c>
      <c r="B22" s="40"/>
      <c r="C22" s="41"/>
      <c r="D22" s="41"/>
      <c r="E22" s="41"/>
      <c r="F22" s="42"/>
      <c r="G22" s="43"/>
      <c r="H22" s="45"/>
      <c r="I22" s="37"/>
      <c r="K22" s="47"/>
    </row>
    <row r="23" spans="1:11" ht="12.75">
      <c r="A23" s="17">
        <f>A18</f>
        <v>4</v>
      </c>
      <c r="B23" s="18">
        <f>B18+1</f>
        <v>39469</v>
      </c>
      <c r="C23" s="19">
        <v>0.3194444444444445</v>
      </c>
      <c r="D23" s="19">
        <v>0.4236111111111111</v>
      </c>
      <c r="E23" s="19">
        <f aca="true" t="shared" si="2" ref="E23:E28">D23-C23</f>
        <v>0.10416666666666663</v>
      </c>
      <c r="F23" s="20">
        <f t="shared" si="0"/>
        <v>2.499999999999999</v>
      </c>
      <c r="G23" s="12" t="s">
        <v>73</v>
      </c>
      <c r="H23" s="16" t="s">
        <v>150</v>
      </c>
      <c r="I23" s="47">
        <f>SUM(F23:F29)</f>
        <v>8.833333333333332</v>
      </c>
      <c r="J23" s="26">
        <f>I23-K23</f>
        <v>6.333333333333333</v>
      </c>
      <c r="K23" s="47">
        <f>SUMIF($G23:$G29,$G$8,$F23:$F29)</f>
        <v>2.499999999999999</v>
      </c>
    </row>
    <row r="24" spans="1:11" ht="12.75">
      <c r="A24" s="17">
        <f t="shared" si="1"/>
        <v>4</v>
      </c>
      <c r="B24" s="18">
        <f>B23</f>
        <v>39469</v>
      </c>
      <c r="C24" s="19">
        <f>D23</f>
        <v>0.4236111111111111</v>
      </c>
      <c r="D24" s="19">
        <v>0.4618055555555556</v>
      </c>
      <c r="E24" s="19">
        <f t="shared" si="2"/>
        <v>0.038194444444444475</v>
      </c>
      <c r="F24" s="20">
        <f t="shared" si="0"/>
        <v>0.9166666666666674</v>
      </c>
      <c r="G24" s="12" t="s">
        <v>115</v>
      </c>
      <c r="H24" s="16" t="s">
        <v>13</v>
      </c>
      <c r="I24" s="37"/>
      <c r="K24" s="47"/>
    </row>
    <row r="25" spans="1:11" ht="12.75">
      <c r="A25" s="17">
        <f t="shared" si="1"/>
        <v>4</v>
      </c>
      <c r="B25" s="18">
        <f>B24</f>
        <v>39469</v>
      </c>
      <c r="C25" s="19">
        <f>D24</f>
        <v>0.4618055555555556</v>
      </c>
      <c r="D25" s="19">
        <v>0.4791666666666667</v>
      </c>
      <c r="E25" s="19">
        <f t="shared" si="2"/>
        <v>0.017361111111111105</v>
      </c>
      <c r="F25" s="20">
        <f t="shared" si="0"/>
        <v>0.4166666666666665</v>
      </c>
      <c r="G25" s="12" t="s">
        <v>115</v>
      </c>
      <c r="H25" s="16" t="s">
        <v>13</v>
      </c>
      <c r="I25" s="37"/>
      <c r="K25" s="47"/>
    </row>
    <row r="26" spans="1:11" ht="12.75">
      <c r="A26" s="17">
        <f t="shared" si="1"/>
        <v>4</v>
      </c>
      <c r="B26" s="18">
        <f>B25</f>
        <v>39469</v>
      </c>
      <c r="C26" s="19">
        <f>D25</f>
        <v>0.4791666666666667</v>
      </c>
      <c r="D26" s="19">
        <v>0.4895833333333333</v>
      </c>
      <c r="E26" s="19">
        <f t="shared" si="2"/>
        <v>0.01041666666666663</v>
      </c>
      <c r="F26" s="20">
        <f t="shared" si="0"/>
        <v>0.2499999999999991</v>
      </c>
      <c r="G26" s="12" t="s">
        <v>80</v>
      </c>
      <c r="H26" s="16" t="s">
        <v>19</v>
      </c>
      <c r="I26" s="37"/>
      <c r="K26" s="47"/>
    </row>
    <row r="27" spans="1:11" ht="12.75">
      <c r="A27" s="17">
        <f t="shared" si="1"/>
        <v>4</v>
      </c>
      <c r="B27" s="18">
        <f>B26</f>
        <v>39469</v>
      </c>
      <c r="C27" s="19">
        <f>D26</f>
        <v>0.4895833333333333</v>
      </c>
      <c r="D27" s="19">
        <v>0.625</v>
      </c>
      <c r="E27" s="19">
        <f t="shared" si="2"/>
        <v>0.13541666666666669</v>
      </c>
      <c r="F27" s="20">
        <f t="shared" si="0"/>
        <v>3.2500000000000004</v>
      </c>
      <c r="G27" s="12" t="s">
        <v>115</v>
      </c>
      <c r="H27" s="16" t="s">
        <v>13</v>
      </c>
      <c r="I27" s="37"/>
      <c r="K27" s="47"/>
    </row>
    <row r="28" spans="1:11" ht="12.75">
      <c r="A28" s="17">
        <f t="shared" si="1"/>
        <v>4</v>
      </c>
      <c r="B28" s="18">
        <f>B27</f>
        <v>39469</v>
      </c>
      <c r="C28" s="19">
        <f>D27</f>
        <v>0.625</v>
      </c>
      <c r="D28" s="19">
        <v>0.6875</v>
      </c>
      <c r="E28" s="19">
        <f t="shared" si="2"/>
        <v>0.0625</v>
      </c>
      <c r="F28" s="20">
        <f t="shared" si="0"/>
        <v>1.5</v>
      </c>
      <c r="G28" s="12" t="s">
        <v>115</v>
      </c>
      <c r="H28" s="16" t="s">
        <v>13</v>
      </c>
      <c r="I28" s="37"/>
      <c r="K28" s="47"/>
    </row>
    <row r="29" spans="1:11" s="38" customFormat="1" ht="4.5" customHeight="1">
      <c r="A29" s="39">
        <f t="shared" si="1"/>
        <v>4</v>
      </c>
      <c r="B29" s="40"/>
      <c r="C29" s="41"/>
      <c r="D29" s="41"/>
      <c r="E29" s="41"/>
      <c r="F29" s="42"/>
      <c r="G29" s="43"/>
      <c r="H29" s="45"/>
      <c r="I29" s="37"/>
      <c r="K29" s="47"/>
    </row>
    <row r="30" spans="1:11" ht="12.75">
      <c r="A30" s="17">
        <f>A23</f>
        <v>4</v>
      </c>
      <c r="B30" s="18">
        <f>B23+1</f>
        <v>39470</v>
      </c>
      <c r="C30" s="19">
        <v>0.3263888888888889</v>
      </c>
      <c r="D30" s="19">
        <v>0.4444444444444444</v>
      </c>
      <c r="E30" s="19">
        <f aca="true" t="shared" si="3" ref="E30:E35">D30-C30</f>
        <v>0.11805555555555552</v>
      </c>
      <c r="F30" s="20">
        <f t="shared" si="0"/>
        <v>2.8333333333333326</v>
      </c>
      <c r="G30" s="12" t="s">
        <v>116</v>
      </c>
      <c r="H30" s="16" t="s">
        <v>15</v>
      </c>
      <c r="I30" s="47">
        <f>SUM(F30:F36)</f>
        <v>6.166666666666668</v>
      </c>
      <c r="J30" s="26">
        <f>I30-K30</f>
        <v>6.166666666666668</v>
      </c>
      <c r="K30" s="47">
        <f>SUMIF($G30:$G36,$G$8,$F30:$F36)</f>
        <v>0</v>
      </c>
    </row>
    <row r="31" spans="1:11" ht="12.75">
      <c r="A31" s="17">
        <f t="shared" si="1"/>
        <v>4</v>
      </c>
      <c r="B31" s="18">
        <f>B30</f>
        <v>39470</v>
      </c>
      <c r="C31" s="19">
        <f>D30</f>
        <v>0.4444444444444444</v>
      </c>
      <c r="D31" s="19">
        <v>0.46527777777777773</v>
      </c>
      <c r="E31" s="19">
        <f t="shared" si="3"/>
        <v>0.020833333333333315</v>
      </c>
      <c r="F31" s="20">
        <f t="shared" si="0"/>
        <v>0.49999999999999956</v>
      </c>
      <c r="G31" s="12" t="s">
        <v>116</v>
      </c>
      <c r="H31" s="16" t="s">
        <v>15</v>
      </c>
      <c r="I31" s="37"/>
      <c r="K31" s="47"/>
    </row>
    <row r="32" spans="1:11" ht="12.75">
      <c r="A32" s="17">
        <f t="shared" si="1"/>
        <v>4</v>
      </c>
      <c r="B32" s="18">
        <f>B31</f>
        <v>39470</v>
      </c>
      <c r="C32" s="19">
        <f>D31</f>
        <v>0.46527777777777773</v>
      </c>
      <c r="D32" s="19">
        <v>0.513888888888889</v>
      </c>
      <c r="E32" s="19">
        <f t="shared" si="3"/>
        <v>0.048611111111111216</v>
      </c>
      <c r="F32" s="20">
        <f t="shared" si="0"/>
        <v>1.1666666666666692</v>
      </c>
      <c r="G32" s="12" t="s">
        <v>116</v>
      </c>
      <c r="H32" s="16" t="s">
        <v>15</v>
      </c>
      <c r="I32" s="37"/>
      <c r="K32" s="47"/>
    </row>
    <row r="33" spans="1:11" ht="12.75">
      <c r="A33" s="17">
        <f t="shared" si="1"/>
        <v>4</v>
      </c>
      <c r="B33" s="18">
        <f>B32</f>
        <v>39470</v>
      </c>
      <c r="C33" s="19">
        <f>D32</f>
        <v>0.513888888888889</v>
      </c>
      <c r="D33" s="19">
        <v>0.53125</v>
      </c>
      <c r="E33" s="19">
        <f t="shared" si="3"/>
        <v>0.01736111111111105</v>
      </c>
      <c r="F33" s="20">
        <f t="shared" si="0"/>
        <v>0.4166666666666652</v>
      </c>
      <c r="G33" s="12" t="s">
        <v>116</v>
      </c>
      <c r="H33" s="16" t="s">
        <v>15</v>
      </c>
      <c r="I33" s="37"/>
      <c r="K33" s="47"/>
    </row>
    <row r="34" spans="1:11" ht="12.75">
      <c r="A34" s="17">
        <f t="shared" si="1"/>
        <v>4</v>
      </c>
      <c r="B34" s="18">
        <f>B33</f>
        <v>39470</v>
      </c>
      <c r="C34" s="19">
        <f>D33</f>
        <v>0.53125</v>
      </c>
      <c r="D34" s="19">
        <v>0.5625</v>
      </c>
      <c r="E34" s="19">
        <f t="shared" si="3"/>
        <v>0.03125</v>
      </c>
      <c r="F34" s="20">
        <f t="shared" si="0"/>
        <v>0.75</v>
      </c>
      <c r="G34" s="12" t="s">
        <v>116</v>
      </c>
      <c r="H34" s="16" t="s">
        <v>15</v>
      </c>
      <c r="I34" s="37"/>
      <c r="K34" s="47"/>
    </row>
    <row r="35" spans="1:11" ht="12.75">
      <c r="A35" s="17">
        <f t="shared" si="1"/>
        <v>4</v>
      </c>
      <c r="B35" s="18">
        <f>B34</f>
        <v>39470</v>
      </c>
      <c r="C35" s="19">
        <f>D34</f>
        <v>0.5625</v>
      </c>
      <c r="D35" s="19">
        <v>0.5833333333333334</v>
      </c>
      <c r="E35" s="19">
        <f t="shared" si="3"/>
        <v>0.02083333333333337</v>
      </c>
      <c r="F35" s="20">
        <f t="shared" si="0"/>
        <v>0.5000000000000009</v>
      </c>
      <c r="G35" s="12" t="s">
        <v>116</v>
      </c>
      <c r="H35" s="16" t="s">
        <v>15</v>
      </c>
      <c r="I35" s="37"/>
      <c r="K35" s="47"/>
    </row>
    <row r="36" spans="1:11" s="38" customFormat="1" ht="4.5" customHeight="1">
      <c r="A36" s="39">
        <f t="shared" si="1"/>
        <v>4</v>
      </c>
      <c r="B36" s="40"/>
      <c r="C36" s="41"/>
      <c r="D36" s="41"/>
      <c r="E36" s="41"/>
      <c r="F36" s="42"/>
      <c r="G36" s="43"/>
      <c r="H36" s="45"/>
      <c r="I36" s="46"/>
      <c r="K36" s="47"/>
    </row>
    <row r="37" spans="1:11" ht="12.75">
      <c r="A37" s="17">
        <f>A30</f>
        <v>4</v>
      </c>
      <c r="B37" s="18">
        <f>B30+1</f>
        <v>39471</v>
      </c>
      <c r="C37" s="19">
        <v>0.40277777777777773</v>
      </c>
      <c r="D37" s="19">
        <v>0.4270833333333333</v>
      </c>
      <c r="E37" s="19">
        <f>D37-C37</f>
        <v>0.02430555555555558</v>
      </c>
      <c r="F37" s="20">
        <f t="shared" si="0"/>
        <v>0.5833333333333339</v>
      </c>
      <c r="G37" s="12" t="s">
        <v>117</v>
      </c>
      <c r="H37" s="16" t="s">
        <v>16</v>
      </c>
      <c r="I37" s="47">
        <f>SUM(F37:F42)</f>
        <v>10.500000000000004</v>
      </c>
      <c r="J37" s="26">
        <f>I37-K37</f>
        <v>10.500000000000004</v>
      </c>
      <c r="K37" s="47">
        <f>SUMIF($G37:$G42,$G$8,$F37:$F42)</f>
        <v>0</v>
      </c>
    </row>
    <row r="38" spans="1:11" ht="12.75">
      <c r="A38" s="17">
        <f t="shared" si="1"/>
        <v>4</v>
      </c>
      <c r="B38" s="18">
        <f>B37</f>
        <v>39471</v>
      </c>
      <c r="C38" s="19">
        <f>D37</f>
        <v>0.4270833333333333</v>
      </c>
      <c r="D38" s="19">
        <v>0.4479166666666667</v>
      </c>
      <c r="E38" s="19">
        <f>D38-C38</f>
        <v>0.02083333333333337</v>
      </c>
      <c r="F38" s="20">
        <f t="shared" si="0"/>
        <v>0.5000000000000009</v>
      </c>
      <c r="G38" s="12" t="s">
        <v>117</v>
      </c>
      <c r="H38" s="16" t="s">
        <v>16</v>
      </c>
      <c r="I38" s="37"/>
      <c r="K38" s="47"/>
    </row>
    <row r="39" spans="1:11" ht="12.75">
      <c r="A39" s="17">
        <f t="shared" si="1"/>
        <v>4</v>
      </c>
      <c r="B39" s="18">
        <f>B38</f>
        <v>39471</v>
      </c>
      <c r="C39" s="19">
        <f>D38</f>
        <v>0.4479166666666667</v>
      </c>
      <c r="D39" s="19">
        <v>0.7708333333333334</v>
      </c>
      <c r="E39" s="19">
        <f>D39-C39</f>
        <v>0.3229166666666667</v>
      </c>
      <c r="F39" s="20">
        <f t="shared" si="0"/>
        <v>7.75</v>
      </c>
      <c r="G39" s="12" t="s">
        <v>117</v>
      </c>
      <c r="H39" s="16" t="s">
        <v>16</v>
      </c>
      <c r="I39" s="37"/>
      <c r="K39" s="47"/>
    </row>
    <row r="40" spans="1:11" ht="12.75">
      <c r="A40" s="17">
        <f t="shared" si="1"/>
        <v>4</v>
      </c>
      <c r="B40" s="18">
        <f>B39</f>
        <v>39471</v>
      </c>
      <c r="C40" s="19">
        <f>D39</f>
        <v>0.7708333333333334</v>
      </c>
      <c r="D40" s="19">
        <v>0.8125</v>
      </c>
      <c r="E40" s="19">
        <f>D40-C40</f>
        <v>0.04166666666666663</v>
      </c>
      <c r="F40" s="20">
        <f t="shared" si="0"/>
        <v>0.9999999999999991</v>
      </c>
      <c r="G40" s="12" t="s">
        <v>117</v>
      </c>
      <c r="H40" s="16" t="s">
        <v>16</v>
      </c>
      <c r="I40" s="37"/>
      <c r="K40" s="47"/>
    </row>
    <row r="41" spans="1:11" ht="12.75">
      <c r="A41" s="17">
        <f t="shared" si="1"/>
        <v>4</v>
      </c>
      <c r="B41" s="18">
        <f>B40</f>
        <v>39471</v>
      </c>
      <c r="C41" s="19">
        <f>D40</f>
        <v>0.8125</v>
      </c>
      <c r="D41" s="19">
        <v>0.8402777777777778</v>
      </c>
      <c r="E41" s="19">
        <f>D41-C41</f>
        <v>0.02777777777777779</v>
      </c>
      <c r="F41" s="20">
        <f t="shared" si="0"/>
        <v>0.666666666666667</v>
      </c>
      <c r="G41" s="12" t="s">
        <v>117</v>
      </c>
      <c r="H41" s="16" t="s">
        <v>16</v>
      </c>
      <c r="I41" s="37"/>
      <c r="K41" s="47"/>
    </row>
    <row r="42" spans="1:11" s="38" customFormat="1" ht="6" customHeight="1">
      <c r="A42" s="39">
        <f t="shared" si="1"/>
        <v>4</v>
      </c>
      <c r="B42" s="40"/>
      <c r="C42" s="41"/>
      <c r="D42" s="41"/>
      <c r="E42" s="41"/>
      <c r="F42" s="42"/>
      <c r="G42" s="43"/>
      <c r="H42" s="44"/>
      <c r="I42" s="37"/>
      <c r="K42" s="47"/>
    </row>
    <row r="43" spans="1:11" ht="12.75">
      <c r="A43" s="17">
        <f>A37</f>
        <v>4</v>
      </c>
      <c r="B43" s="18">
        <f>B37+1</f>
        <v>39472</v>
      </c>
      <c r="C43" s="19">
        <v>0.25</v>
      </c>
      <c r="D43" s="19">
        <v>0.3125</v>
      </c>
      <c r="E43" s="19">
        <f aca="true" t="shared" si="4" ref="E43:E48">D43-C43</f>
        <v>0.0625</v>
      </c>
      <c r="F43" s="20">
        <f t="shared" si="0"/>
        <v>1.5</v>
      </c>
      <c r="G43" s="12" t="s">
        <v>118</v>
      </c>
      <c r="H43" s="16" t="s">
        <v>17</v>
      </c>
      <c r="I43" s="47">
        <f>SUM(F43:F49)</f>
        <v>14.5</v>
      </c>
      <c r="J43" s="26">
        <f>I43-K43</f>
        <v>13.166666666666664</v>
      </c>
      <c r="K43" s="47">
        <f>SUMIF($G43:$G50,$G$8,$F43:$F50)</f>
        <v>1.3333333333333353</v>
      </c>
    </row>
    <row r="44" spans="1:11" ht="12.75">
      <c r="A44" s="17">
        <f t="shared" si="1"/>
        <v>4</v>
      </c>
      <c r="B44" s="18">
        <f t="shared" si="1"/>
        <v>39472</v>
      </c>
      <c r="C44" s="19">
        <f aca="true" t="shared" si="5" ref="C44:C49">D43</f>
        <v>0.3125</v>
      </c>
      <c r="D44" s="19">
        <v>0.46527777777777773</v>
      </c>
      <c r="E44" s="19">
        <f t="shared" si="4"/>
        <v>0.15277777777777773</v>
      </c>
      <c r="F44" s="20">
        <f t="shared" si="0"/>
        <v>3.6666666666666656</v>
      </c>
      <c r="G44" s="12" t="s">
        <v>118</v>
      </c>
      <c r="H44" s="16" t="s">
        <v>17</v>
      </c>
      <c r="I44" s="37"/>
      <c r="K44" s="47"/>
    </row>
    <row r="45" spans="1:11" ht="12.75">
      <c r="A45" s="17">
        <f t="shared" si="1"/>
        <v>4</v>
      </c>
      <c r="B45" s="18">
        <f t="shared" si="1"/>
        <v>39472</v>
      </c>
      <c r="C45" s="19">
        <f t="shared" si="5"/>
        <v>0.46527777777777773</v>
      </c>
      <c r="D45" s="19">
        <v>0.5208333333333334</v>
      </c>
      <c r="E45" s="19">
        <f t="shared" si="4"/>
        <v>0.055555555555555636</v>
      </c>
      <c r="F45" s="20">
        <f t="shared" si="0"/>
        <v>1.3333333333333353</v>
      </c>
      <c r="G45" s="12" t="s">
        <v>73</v>
      </c>
      <c r="H45" s="16" t="s">
        <v>132</v>
      </c>
      <c r="I45" s="37"/>
      <c r="K45" s="47"/>
    </row>
    <row r="46" spans="1:11" ht="12.75">
      <c r="A46" s="17">
        <f t="shared" si="1"/>
        <v>4</v>
      </c>
      <c r="B46" s="18">
        <f t="shared" si="1"/>
        <v>39472</v>
      </c>
      <c r="C46" s="19">
        <f t="shared" si="5"/>
        <v>0.5208333333333334</v>
      </c>
      <c r="D46" s="19">
        <v>0.53125</v>
      </c>
      <c r="E46" s="19">
        <f t="shared" si="4"/>
        <v>0.01041666666666663</v>
      </c>
      <c r="F46" s="20">
        <f t="shared" si="0"/>
        <v>0.2499999999999991</v>
      </c>
      <c r="G46" s="12" t="s">
        <v>118</v>
      </c>
      <c r="H46" s="16" t="s">
        <v>17</v>
      </c>
      <c r="I46" s="37"/>
      <c r="K46" s="47"/>
    </row>
    <row r="47" spans="1:11" ht="12.75">
      <c r="A47" s="17">
        <f t="shared" si="1"/>
        <v>4</v>
      </c>
      <c r="B47" s="18">
        <f t="shared" si="1"/>
        <v>39472</v>
      </c>
      <c r="C47" s="19">
        <f t="shared" si="5"/>
        <v>0.53125</v>
      </c>
      <c r="D47" s="19">
        <v>0.7708333333333334</v>
      </c>
      <c r="E47" s="19">
        <f t="shared" si="4"/>
        <v>0.23958333333333337</v>
      </c>
      <c r="F47" s="20">
        <f t="shared" si="0"/>
        <v>5.750000000000001</v>
      </c>
      <c r="G47" s="12" t="s">
        <v>118</v>
      </c>
      <c r="H47" s="16" t="s">
        <v>17</v>
      </c>
      <c r="I47" s="37"/>
      <c r="K47" s="47"/>
    </row>
    <row r="48" spans="1:11" ht="12.75">
      <c r="A48" s="17">
        <f t="shared" si="1"/>
        <v>4</v>
      </c>
      <c r="B48" s="18">
        <f t="shared" si="1"/>
        <v>39472</v>
      </c>
      <c r="C48" s="19">
        <f t="shared" si="5"/>
        <v>0.7708333333333334</v>
      </c>
      <c r="D48" s="19">
        <v>0.8333333333333334</v>
      </c>
      <c r="E48" s="19">
        <f t="shared" si="4"/>
        <v>0.0625</v>
      </c>
      <c r="F48" s="20">
        <f t="shared" si="0"/>
        <v>1.5</v>
      </c>
      <c r="G48" s="12" t="s">
        <v>118</v>
      </c>
      <c r="H48" s="16" t="s">
        <v>17</v>
      </c>
      <c r="I48" s="37"/>
      <c r="K48" s="47"/>
    </row>
    <row r="49" spans="1:11" ht="12.75">
      <c r="A49" s="17">
        <f t="shared" si="1"/>
        <v>4</v>
      </c>
      <c r="B49" s="18">
        <f t="shared" si="1"/>
        <v>39472</v>
      </c>
      <c r="C49" s="19">
        <f t="shared" si="5"/>
        <v>0.8333333333333334</v>
      </c>
      <c r="D49" s="19">
        <v>0.8541666666666666</v>
      </c>
      <c r="E49" s="19">
        <f>D49-C49</f>
        <v>0.02083333333333326</v>
      </c>
      <c r="F49" s="20">
        <f t="shared" si="0"/>
        <v>0.4999999999999982</v>
      </c>
      <c r="G49" s="12" t="s">
        <v>115</v>
      </c>
      <c r="H49" s="16" t="s">
        <v>30</v>
      </c>
      <c r="I49" s="37"/>
      <c r="K49" s="47"/>
    </row>
    <row r="50" spans="1:9" s="38" customFormat="1" ht="5.25" customHeight="1">
      <c r="A50" s="37">
        <f t="shared" si="1"/>
        <v>4</v>
      </c>
      <c r="B50" s="37"/>
      <c r="C50" s="37"/>
      <c r="D50" s="37"/>
      <c r="E50" s="37"/>
      <c r="F50" s="37"/>
      <c r="G50" s="37"/>
      <c r="H50" s="37"/>
      <c r="I50" s="37"/>
    </row>
  </sheetData>
  <printOptions/>
  <pageMargins left="0.75" right="0.75" top="1" bottom="1" header="0.5" footer="0.5"/>
  <pageSetup fitToHeight="1" fitToWidth="1" horizontalDpi="600" verticalDpi="600" orientation="portrait" scale="57" r:id="rId1"/>
</worksheet>
</file>

<file path=xl/worksheets/sheet22.xml><?xml version="1.0" encoding="utf-8"?>
<worksheet xmlns="http://schemas.openxmlformats.org/spreadsheetml/2006/main" xmlns:r="http://schemas.openxmlformats.org/officeDocument/2006/relationships">
  <sheetPr>
    <pageSetUpPr fitToPage="1"/>
  </sheetPr>
  <dimension ref="A1:S50"/>
  <sheetViews>
    <sheetView zoomScale="85" zoomScaleNormal="85" workbookViewId="0" topLeftCell="A1">
      <selection activeCell="F8" sqref="F8"/>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Wk02!E2</f>
        <v>Comments describing Project_A</v>
      </c>
      <c r="F2" s="20">
        <f>SUMIF($G$12:$G$50,$G2,$F$12:$F$50)</f>
        <v>16.000000000000004</v>
      </c>
      <c r="G2" s="12" t="str">
        <f>Wk02!G2</f>
        <v>Project_A</v>
      </c>
      <c r="H2" s="16"/>
      <c r="I2" s="37"/>
    </row>
    <row r="3" spans="1:9" ht="12.75">
      <c r="A3" s="17"/>
      <c r="B3" s="18"/>
      <c r="C3" s="19"/>
      <c r="D3" s="19"/>
      <c r="E3" s="28" t="str">
        <f>Wk02!E3</f>
        <v>Comments describing Project_B</v>
      </c>
      <c r="F3" s="20">
        <f>SUMIF($G$12:$G$50,$G3,$F$12:$F$50)</f>
        <v>6.166666666666668</v>
      </c>
      <c r="G3" s="12" t="str">
        <f>Wk02!G3</f>
        <v>Project_B</v>
      </c>
      <c r="H3" s="16"/>
      <c r="I3" s="37"/>
    </row>
    <row r="4" spans="1:9" ht="12.75">
      <c r="A4" s="17"/>
      <c r="B4" s="18"/>
      <c r="C4" s="19"/>
      <c r="D4" s="19"/>
      <c r="E4" s="28" t="str">
        <f>Wk02!E4</f>
        <v>Comments describing Project_C</v>
      </c>
      <c r="F4" s="20">
        <f>SUMIF($G$12:$G$50,$G4,$F$12:$F$50)</f>
        <v>10.500000000000004</v>
      </c>
      <c r="G4" s="12" t="str">
        <f>Wk02!G4</f>
        <v>Project_C</v>
      </c>
      <c r="H4" s="16"/>
      <c r="I4" s="37"/>
    </row>
    <row r="5" spans="1:9" ht="12.75">
      <c r="A5" s="17"/>
      <c r="B5" s="18"/>
      <c r="C5" s="19"/>
      <c r="D5" s="19"/>
      <c r="E5" s="28" t="str">
        <f>Wk02!E5</f>
        <v>Comments describing Project_D</v>
      </c>
      <c r="F5" s="20">
        <f>SUMIF($G$12:$G$50,$G5,$F$12:$F$50)</f>
        <v>11.416666666666666</v>
      </c>
      <c r="G5" s="12" t="str">
        <f>Wk02!G5</f>
        <v>Project_D</v>
      </c>
      <c r="H5" s="16"/>
      <c r="I5" s="37"/>
    </row>
    <row r="6" spans="1:9" ht="12.75">
      <c r="A6" s="17"/>
      <c r="B6" s="18"/>
      <c r="C6" s="19"/>
      <c r="D6" s="19"/>
      <c r="E6" s="28" t="str">
        <f>Wk02!E6</f>
        <v>Administrative Tasks</v>
      </c>
      <c r="F6" s="20">
        <f>SUMIF($G$12:$G$50,$G6,$F$12:$F$50)</f>
        <v>2.9166666666666643</v>
      </c>
      <c r="G6" s="12" t="str">
        <f>Wk02!G6</f>
        <v>Admin</v>
      </c>
      <c r="H6" s="16"/>
      <c r="I6" s="37"/>
    </row>
    <row r="7" spans="1:9" ht="12.75">
      <c r="A7" s="17"/>
      <c r="B7" s="18"/>
      <c r="C7" s="19"/>
      <c r="D7" s="19"/>
      <c r="E7" s="83" t="str">
        <f>Wk02!E7</f>
        <v>sub-Total</v>
      </c>
      <c r="F7" s="84">
        <f>SUM(F2:F6)</f>
        <v>47</v>
      </c>
      <c r="G7" s="85" t="str">
        <f>Wk02!G7</f>
        <v>Billable</v>
      </c>
      <c r="H7" s="16"/>
      <c r="I7" s="37"/>
    </row>
    <row r="8" spans="1:9" ht="12.75">
      <c r="A8" s="17"/>
      <c r="B8" s="18"/>
      <c r="C8" s="19"/>
      <c r="D8" s="19"/>
      <c r="E8" s="28" t="str">
        <f>Wk02!E8</f>
        <v>Time not to be Billed to the Client</v>
      </c>
      <c r="F8" s="20">
        <f>SUMIF($G$12:$G$50,$G8,$F$12:$F$50)</f>
        <v>1.8333333333333361</v>
      </c>
      <c r="G8" s="12" t="str">
        <f>Wk02!G8</f>
        <v>non-Billable</v>
      </c>
      <c r="H8" s="16"/>
      <c r="I8" s="37"/>
    </row>
    <row r="9" spans="1:11" ht="12.75">
      <c r="A9" s="17"/>
      <c r="B9" s="18"/>
      <c r="C9" s="19"/>
      <c r="D9" s="13"/>
      <c r="E9" s="27" t="s">
        <v>79</v>
      </c>
      <c r="F9" s="21">
        <f>SUM(F7:F8)</f>
        <v>48.833333333333336</v>
      </c>
      <c r="G9" s="15" t="s">
        <v>77</v>
      </c>
      <c r="H9" s="16"/>
      <c r="I9" s="80" t="s">
        <v>77</v>
      </c>
      <c r="J9" s="1" t="s">
        <v>89</v>
      </c>
      <c r="K9" s="78" t="s">
        <v>86</v>
      </c>
    </row>
    <row r="10" spans="1:11" ht="12.75">
      <c r="A10" s="12"/>
      <c r="B10" s="13"/>
      <c r="C10" s="13"/>
      <c r="H10" s="16"/>
      <c r="I10" s="47">
        <f>SUM(I12:I50)</f>
        <v>48.83333333333334</v>
      </c>
      <c r="J10" s="26">
        <f>SUM(J12:J50)</f>
        <v>47</v>
      </c>
      <c r="K10" s="79">
        <f>SUM(K12:K50)</f>
        <v>1.8333333333333361</v>
      </c>
    </row>
    <row r="11" spans="1:9" ht="25.5">
      <c r="A11" s="22" t="s">
        <v>72</v>
      </c>
      <c r="B11" s="23" t="s">
        <v>69</v>
      </c>
      <c r="C11" s="24" t="s">
        <v>24</v>
      </c>
      <c r="D11" s="24" t="s">
        <v>25</v>
      </c>
      <c r="E11" s="24" t="s">
        <v>74</v>
      </c>
      <c r="F11" s="24" t="s">
        <v>75</v>
      </c>
      <c r="G11" s="22" t="s">
        <v>71</v>
      </c>
      <c r="H11" s="25" t="s">
        <v>70</v>
      </c>
      <c r="I11" s="81"/>
    </row>
    <row r="12" spans="1:11" ht="12.75">
      <c r="A12" s="17">
        <f>Wk02!$A$12+1</f>
        <v>3</v>
      </c>
      <c r="B12" s="18">
        <f>Wk02!$B$12+7</f>
        <v>39459</v>
      </c>
      <c r="C12" s="19"/>
      <c r="D12" s="19"/>
      <c r="E12" s="19">
        <f>D12-C12</f>
        <v>0</v>
      </c>
      <c r="F12" s="20">
        <f>E12*24</f>
        <v>0</v>
      </c>
      <c r="G12" s="12"/>
      <c r="H12" s="16"/>
      <c r="I12" s="47">
        <f>SUM(F12:F14)</f>
        <v>0</v>
      </c>
      <c r="J12" s="26">
        <f>I12-K12</f>
        <v>0</v>
      </c>
      <c r="K12" s="47">
        <f>SUMIF($G12:$G14,$G$8,$F12:$F14)</f>
        <v>0</v>
      </c>
    </row>
    <row r="13" spans="1:11" ht="12.75">
      <c r="A13" s="17">
        <f>A12</f>
        <v>3</v>
      </c>
      <c r="B13" s="18">
        <f>B12</f>
        <v>39459</v>
      </c>
      <c r="C13" s="19">
        <f>D12</f>
        <v>0</v>
      </c>
      <c r="D13" s="19"/>
      <c r="E13" s="19">
        <f>D13-C13</f>
        <v>0</v>
      </c>
      <c r="F13" s="20">
        <f>E13*24</f>
        <v>0</v>
      </c>
      <c r="G13" s="12"/>
      <c r="H13" s="16"/>
      <c r="I13" s="37"/>
      <c r="K13" s="47"/>
    </row>
    <row r="14" spans="1:11" s="38" customFormat="1" ht="4.5" customHeight="1">
      <c r="A14" s="39">
        <f>A12</f>
        <v>3</v>
      </c>
      <c r="B14" s="40"/>
      <c r="C14" s="41"/>
      <c r="D14" s="41"/>
      <c r="E14" s="41"/>
      <c r="F14" s="42"/>
      <c r="G14" s="43"/>
      <c r="H14" s="45"/>
      <c r="I14" s="37"/>
      <c r="K14" s="47"/>
    </row>
    <row r="15" spans="1:11" ht="12.75">
      <c r="A15" s="17">
        <f>A12</f>
        <v>3</v>
      </c>
      <c r="B15" s="18">
        <f>B12+1</f>
        <v>39460</v>
      </c>
      <c r="C15" s="19"/>
      <c r="D15" s="19"/>
      <c r="E15" s="19">
        <f>D15-C15</f>
        <v>0</v>
      </c>
      <c r="F15" s="20">
        <f>E15*24</f>
        <v>0</v>
      </c>
      <c r="G15" s="12"/>
      <c r="H15" s="16"/>
      <c r="I15" s="47">
        <f>SUM(F15:F17)</f>
        <v>0</v>
      </c>
      <c r="J15" s="26">
        <f>I15-K15</f>
        <v>0</v>
      </c>
      <c r="K15" s="47">
        <f>SUMIF($G15:$G17,$G$8,$F15:$F17)</f>
        <v>0</v>
      </c>
    </row>
    <row r="16" spans="1:11" ht="12.75">
      <c r="A16" s="17">
        <f>A15</f>
        <v>3</v>
      </c>
      <c r="B16" s="18">
        <f>B15</f>
        <v>39460</v>
      </c>
      <c r="C16" s="19">
        <f>D15</f>
        <v>0</v>
      </c>
      <c r="D16" s="19"/>
      <c r="E16" s="19">
        <f>D16-C16</f>
        <v>0</v>
      </c>
      <c r="F16" s="20">
        <f aca="true" t="shared" si="0" ref="F16:F49">E16*24</f>
        <v>0</v>
      </c>
      <c r="G16" s="12"/>
      <c r="H16" s="16"/>
      <c r="I16" s="37"/>
      <c r="K16" s="47"/>
    </row>
    <row r="17" spans="1:11" s="38" customFormat="1" ht="4.5" customHeight="1">
      <c r="A17" s="39">
        <f>A15</f>
        <v>3</v>
      </c>
      <c r="B17" s="40"/>
      <c r="C17" s="41"/>
      <c r="D17" s="41"/>
      <c r="E17" s="41"/>
      <c r="F17" s="42"/>
      <c r="G17" s="43"/>
      <c r="H17" s="45"/>
      <c r="I17" s="37"/>
      <c r="K17" s="47"/>
    </row>
    <row r="18" spans="1:11" ht="12.75">
      <c r="A18" s="17">
        <f>A15</f>
        <v>3</v>
      </c>
      <c r="B18" s="18">
        <f>B15+1</f>
        <v>39461</v>
      </c>
      <c r="C18" s="19">
        <v>0.3333333333333333</v>
      </c>
      <c r="D18" s="19">
        <v>0.5208333333333334</v>
      </c>
      <c r="E18" s="19">
        <f>D18-C18</f>
        <v>0.18750000000000006</v>
      </c>
      <c r="F18" s="20">
        <f t="shared" si="0"/>
        <v>4.500000000000002</v>
      </c>
      <c r="G18" s="12" t="s">
        <v>115</v>
      </c>
      <c r="H18" s="16" t="s">
        <v>13</v>
      </c>
      <c r="I18" s="47">
        <f>SUM(F18:F22)</f>
        <v>9.41666666666667</v>
      </c>
      <c r="J18" s="26">
        <f>I18-K18</f>
        <v>9.41666666666667</v>
      </c>
      <c r="K18" s="47">
        <f>SUMIF($G18:$G22,$G$8,$F18:$F22)</f>
        <v>0</v>
      </c>
    </row>
    <row r="19" spans="1:11" ht="12.75">
      <c r="A19" s="17">
        <f aca="true" t="shared" si="1" ref="A19:B50">A18</f>
        <v>3</v>
      </c>
      <c r="B19" s="18">
        <f>B18</f>
        <v>39461</v>
      </c>
      <c r="C19" s="19">
        <f>D18</f>
        <v>0.5208333333333334</v>
      </c>
      <c r="D19" s="19">
        <v>0.6319444444444444</v>
      </c>
      <c r="E19" s="19">
        <f>D19-C19</f>
        <v>0.11111111111111105</v>
      </c>
      <c r="F19" s="20">
        <f t="shared" si="0"/>
        <v>2.666666666666665</v>
      </c>
      <c r="G19" s="12" t="s">
        <v>80</v>
      </c>
      <c r="H19" s="16" t="s">
        <v>18</v>
      </c>
      <c r="I19" s="37"/>
      <c r="K19" s="47"/>
    </row>
    <row r="20" spans="1:11" ht="12.75">
      <c r="A20" s="17">
        <f t="shared" si="1"/>
        <v>3</v>
      </c>
      <c r="B20" s="18">
        <f>B19</f>
        <v>39461</v>
      </c>
      <c r="C20" s="19">
        <f>D19</f>
        <v>0.6319444444444444</v>
      </c>
      <c r="D20" s="19">
        <v>0.6458333333333334</v>
      </c>
      <c r="E20" s="19">
        <f>D20-C20</f>
        <v>0.01388888888888895</v>
      </c>
      <c r="F20" s="20">
        <f t="shared" si="0"/>
        <v>0.3333333333333348</v>
      </c>
      <c r="G20" s="12" t="s">
        <v>115</v>
      </c>
      <c r="H20" s="16" t="s">
        <v>13</v>
      </c>
      <c r="I20" s="37"/>
      <c r="K20" s="47"/>
    </row>
    <row r="21" spans="1:11" ht="12.75">
      <c r="A21" s="17">
        <f t="shared" si="1"/>
        <v>3</v>
      </c>
      <c r="B21" s="18">
        <f>B20</f>
        <v>39461</v>
      </c>
      <c r="C21" s="19">
        <f>D20</f>
        <v>0.6458333333333334</v>
      </c>
      <c r="D21" s="19">
        <v>0.7256944444444445</v>
      </c>
      <c r="E21" s="19">
        <f>D21-C21</f>
        <v>0.07986111111111116</v>
      </c>
      <c r="F21" s="20">
        <f t="shared" si="0"/>
        <v>1.9166666666666679</v>
      </c>
      <c r="G21" s="12" t="s">
        <v>115</v>
      </c>
      <c r="H21" s="16" t="s">
        <v>13</v>
      </c>
      <c r="I21" s="37"/>
      <c r="K21" s="47"/>
    </row>
    <row r="22" spans="1:11" s="38" customFormat="1" ht="5.25" customHeight="1">
      <c r="A22" s="39">
        <f>A21</f>
        <v>3</v>
      </c>
      <c r="B22" s="40"/>
      <c r="C22" s="41"/>
      <c r="D22" s="41"/>
      <c r="E22" s="41"/>
      <c r="F22" s="42"/>
      <c r="G22" s="43"/>
      <c r="H22" s="45"/>
      <c r="I22" s="37"/>
      <c r="K22" s="47"/>
    </row>
    <row r="23" spans="1:11" ht="12.75">
      <c r="A23" s="17">
        <f>A18</f>
        <v>3</v>
      </c>
      <c r="B23" s="18">
        <f>B18+1</f>
        <v>39462</v>
      </c>
      <c r="C23" s="19">
        <v>0.40277777777777773</v>
      </c>
      <c r="D23" s="19">
        <v>0.4236111111111111</v>
      </c>
      <c r="E23" s="19">
        <f aca="true" t="shared" si="2" ref="E23:E28">D23-C23</f>
        <v>0.02083333333333337</v>
      </c>
      <c r="F23" s="20">
        <f t="shared" si="0"/>
        <v>0.5000000000000009</v>
      </c>
      <c r="G23" s="12" t="s">
        <v>73</v>
      </c>
      <c r="H23" s="16" t="s">
        <v>153</v>
      </c>
      <c r="I23" s="47">
        <f>SUM(F23:F29)</f>
        <v>6.833333333333334</v>
      </c>
      <c r="J23" s="26">
        <f>I23-K23</f>
        <v>6.333333333333333</v>
      </c>
      <c r="K23" s="47">
        <f>SUMIF($G23:$G29,$G$8,$F23:$F29)</f>
        <v>0.5000000000000009</v>
      </c>
    </row>
    <row r="24" spans="1:11" ht="12.75">
      <c r="A24" s="17">
        <f t="shared" si="1"/>
        <v>3</v>
      </c>
      <c r="B24" s="18">
        <f>B23</f>
        <v>39462</v>
      </c>
      <c r="C24" s="19">
        <f>D23</f>
        <v>0.4236111111111111</v>
      </c>
      <c r="D24" s="19">
        <v>0.4618055555555556</v>
      </c>
      <c r="E24" s="19">
        <f t="shared" si="2"/>
        <v>0.038194444444444475</v>
      </c>
      <c r="F24" s="20">
        <f t="shared" si="0"/>
        <v>0.9166666666666674</v>
      </c>
      <c r="G24" s="12" t="s">
        <v>115</v>
      </c>
      <c r="H24" s="16" t="s">
        <v>13</v>
      </c>
      <c r="I24" s="37"/>
      <c r="K24" s="47"/>
    </row>
    <row r="25" spans="1:11" ht="12.75">
      <c r="A25" s="17">
        <f t="shared" si="1"/>
        <v>3</v>
      </c>
      <c r="B25" s="18">
        <f>B24</f>
        <v>39462</v>
      </c>
      <c r="C25" s="19">
        <f>D24</f>
        <v>0.4618055555555556</v>
      </c>
      <c r="D25" s="19">
        <v>0.4791666666666667</v>
      </c>
      <c r="E25" s="19">
        <f t="shared" si="2"/>
        <v>0.017361111111111105</v>
      </c>
      <c r="F25" s="20">
        <f t="shared" si="0"/>
        <v>0.4166666666666665</v>
      </c>
      <c r="G25" s="12" t="s">
        <v>115</v>
      </c>
      <c r="H25" s="16" t="s">
        <v>13</v>
      </c>
      <c r="I25" s="37"/>
      <c r="K25" s="47"/>
    </row>
    <row r="26" spans="1:11" ht="12.75">
      <c r="A26" s="17">
        <f t="shared" si="1"/>
        <v>3</v>
      </c>
      <c r="B26" s="18">
        <f>B25</f>
        <v>39462</v>
      </c>
      <c r="C26" s="19">
        <f>D25</f>
        <v>0.4791666666666667</v>
      </c>
      <c r="D26" s="19">
        <v>0.4895833333333333</v>
      </c>
      <c r="E26" s="19">
        <f t="shared" si="2"/>
        <v>0.01041666666666663</v>
      </c>
      <c r="F26" s="20">
        <f t="shared" si="0"/>
        <v>0.2499999999999991</v>
      </c>
      <c r="G26" s="12" t="s">
        <v>80</v>
      </c>
      <c r="H26" s="16" t="s">
        <v>19</v>
      </c>
      <c r="I26" s="37"/>
      <c r="K26" s="47"/>
    </row>
    <row r="27" spans="1:11" ht="12.75">
      <c r="A27" s="17">
        <f t="shared" si="1"/>
        <v>3</v>
      </c>
      <c r="B27" s="18">
        <f>B26</f>
        <v>39462</v>
      </c>
      <c r="C27" s="19">
        <f>D26</f>
        <v>0.4895833333333333</v>
      </c>
      <c r="D27" s="19">
        <v>0.625</v>
      </c>
      <c r="E27" s="19">
        <f t="shared" si="2"/>
        <v>0.13541666666666669</v>
      </c>
      <c r="F27" s="20">
        <f t="shared" si="0"/>
        <v>3.2500000000000004</v>
      </c>
      <c r="G27" s="12" t="s">
        <v>115</v>
      </c>
      <c r="H27" s="16" t="s">
        <v>13</v>
      </c>
      <c r="I27" s="37"/>
      <c r="K27" s="47"/>
    </row>
    <row r="28" spans="1:11" ht="12.75">
      <c r="A28" s="17">
        <f t="shared" si="1"/>
        <v>3</v>
      </c>
      <c r="B28" s="18">
        <f>B27</f>
        <v>39462</v>
      </c>
      <c r="C28" s="19">
        <f>D27</f>
        <v>0.625</v>
      </c>
      <c r="D28" s="19">
        <v>0.6875</v>
      </c>
      <c r="E28" s="19">
        <f t="shared" si="2"/>
        <v>0.0625</v>
      </c>
      <c r="F28" s="20">
        <f t="shared" si="0"/>
        <v>1.5</v>
      </c>
      <c r="G28" s="12" t="s">
        <v>115</v>
      </c>
      <c r="H28" s="16" t="s">
        <v>13</v>
      </c>
      <c r="I28" s="37"/>
      <c r="K28" s="47"/>
    </row>
    <row r="29" spans="1:11" s="38" customFormat="1" ht="4.5" customHeight="1">
      <c r="A29" s="39">
        <f t="shared" si="1"/>
        <v>3</v>
      </c>
      <c r="B29" s="40"/>
      <c r="C29" s="41"/>
      <c r="D29" s="41"/>
      <c r="E29" s="41"/>
      <c r="F29" s="42"/>
      <c r="G29" s="43"/>
      <c r="H29" s="45"/>
      <c r="I29" s="37"/>
      <c r="K29" s="47"/>
    </row>
    <row r="30" spans="1:11" ht="12.75">
      <c r="A30" s="17">
        <f>A23</f>
        <v>3</v>
      </c>
      <c r="B30" s="18">
        <f>B23+1</f>
        <v>39463</v>
      </c>
      <c r="C30" s="19">
        <v>0.3263888888888889</v>
      </c>
      <c r="D30" s="19">
        <v>0.4444444444444444</v>
      </c>
      <c r="E30" s="19">
        <f aca="true" t="shared" si="3" ref="E30:E35">D30-C30</f>
        <v>0.11805555555555552</v>
      </c>
      <c r="F30" s="20">
        <f t="shared" si="0"/>
        <v>2.8333333333333326</v>
      </c>
      <c r="G30" s="12" t="s">
        <v>116</v>
      </c>
      <c r="H30" s="16" t="s">
        <v>15</v>
      </c>
      <c r="I30" s="47">
        <f>SUM(F30:F36)</f>
        <v>6.166666666666668</v>
      </c>
      <c r="J30" s="26">
        <f>I30-K30</f>
        <v>6.166666666666668</v>
      </c>
      <c r="K30" s="47">
        <f>SUMIF($G30:$G36,$G$8,$F30:$F36)</f>
        <v>0</v>
      </c>
    </row>
    <row r="31" spans="1:11" ht="12.75">
      <c r="A31" s="17">
        <f t="shared" si="1"/>
        <v>3</v>
      </c>
      <c r="B31" s="18">
        <f>B30</f>
        <v>39463</v>
      </c>
      <c r="C31" s="19">
        <f>D30</f>
        <v>0.4444444444444444</v>
      </c>
      <c r="D31" s="19">
        <v>0.46527777777777773</v>
      </c>
      <c r="E31" s="19">
        <f t="shared" si="3"/>
        <v>0.020833333333333315</v>
      </c>
      <c r="F31" s="20">
        <f t="shared" si="0"/>
        <v>0.49999999999999956</v>
      </c>
      <c r="G31" s="12" t="s">
        <v>116</v>
      </c>
      <c r="H31" s="16" t="s">
        <v>15</v>
      </c>
      <c r="I31" s="37"/>
      <c r="K31" s="47"/>
    </row>
    <row r="32" spans="1:11" ht="12.75">
      <c r="A32" s="17">
        <f t="shared" si="1"/>
        <v>3</v>
      </c>
      <c r="B32" s="18">
        <f>B31</f>
        <v>39463</v>
      </c>
      <c r="C32" s="19">
        <f>D31</f>
        <v>0.46527777777777773</v>
      </c>
      <c r="D32" s="19">
        <v>0.513888888888889</v>
      </c>
      <c r="E32" s="19">
        <f t="shared" si="3"/>
        <v>0.048611111111111216</v>
      </c>
      <c r="F32" s="20">
        <f t="shared" si="0"/>
        <v>1.1666666666666692</v>
      </c>
      <c r="G32" s="12" t="s">
        <v>116</v>
      </c>
      <c r="H32" s="16" t="s">
        <v>15</v>
      </c>
      <c r="I32" s="37"/>
      <c r="K32" s="47"/>
    </row>
    <row r="33" spans="1:11" ht="12.75">
      <c r="A33" s="17">
        <f t="shared" si="1"/>
        <v>3</v>
      </c>
      <c r="B33" s="18">
        <f>B32</f>
        <v>39463</v>
      </c>
      <c r="C33" s="19">
        <f>D32</f>
        <v>0.513888888888889</v>
      </c>
      <c r="D33" s="19">
        <v>0.53125</v>
      </c>
      <c r="E33" s="19">
        <f t="shared" si="3"/>
        <v>0.01736111111111105</v>
      </c>
      <c r="F33" s="20">
        <f t="shared" si="0"/>
        <v>0.4166666666666652</v>
      </c>
      <c r="G33" s="12" t="s">
        <v>116</v>
      </c>
      <c r="H33" s="16" t="s">
        <v>15</v>
      </c>
      <c r="I33" s="37"/>
      <c r="K33" s="47"/>
    </row>
    <row r="34" spans="1:11" ht="12.75">
      <c r="A34" s="17">
        <f t="shared" si="1"/>
        <v>3</v>
      </c>
      <c r="B34" s="18">
        <f>B33</f>
        <v>39463</v>
      </c>
      <c r="C34" s="19">
        <f>D33</f>
        <v>0.53125</v>
      </c>
      <c r="D34" s="19">
        <v>0.5625</v>
      </c>
      <c r="E34" s="19">
        <f t="shared" si="3"/>
        <v>0.03125</v>
      </c>
      <c r="F34" s="20">
        <f t="shared" si="0"/>
        <v>0.75</v>
      </c>
      <c r="G34" s="12" t="s">
        <v>116</v>
      </c>
      <c r="H34" s="16" t="s">
        <v>15</v>
      </c>
      <c r="I34" s="37"/>
      <c r="K34" s="47"/>
    </row>
    <row r="35" spans="1:11" ht="12.75">
      <c r="A35" s="17">
        <f t="shared" si="1"/>
        <v>3</v>
      </c>
      <c r="B35" s="18">
        <f>B34</f>
        <v>39463</v>
      </c>
      <c r="C35" s="19">
        <f>D34</f>
        <v>0.5625</v>
      </c>
      <c r="D35" s="19">
        <v>0.5833333333333334</v>
      </c>
      <c r="E35" s="19">
        <f t="shared" si="3"/>
        <v>0.02083333333333337</v>
      </c>
      <c r="F35" s="20">
        <f t="shared" si="0"/>
        <v>0.5000000000000009</v>
      </c>
      <c r="G35" s="12" t="s">
        <v>116</v>
      </c>
      <c r="H35" s="16" t="s">
        <v>15</v>
      </c>
      <c r="I35" s="37"/>
      <c r="K35" s="47"/>
    </row>
    <row r="36" spans="1:11" s="38" customFormat="1" ht="4.5" customHeight="1">
      <c r="A36" s="39">
        <f t="shared" si="1"/>
        <v>3</v>
      </c>
      <c r="B36" s="40"/>
      <c r="C36" s="41"/>
      <c r="D36" s="41"/>
      <c r="E36" s="41"/>
      <c r="F36" s="42"/>
      <c r="G36" s="43"/>
      <c r="H36" s="45"/>
      <c r="I36" s="46"/>
      <c r="K36" s="47"/>
    </row>
    <row r="37" spans="1:11" ht="12.75">
      <c r="A37" s="17">
        <f>A30</f>
        <v>3</v>
      </c>
      <c r="B37" s="18">
        <f>B30+1</f>
        <v>39464</v>
      </c>
      <c r="C37" s="19">
        <v>0.40277777777777773</v>
      </c>
      <c r="D37" s="19">
        <v>0.4270833333333333</v>
      </c>
      <c r="E37" s="19">
        <f>D37-C37</f>
        <v>0.02430555555555558</v>
      </c>
      <c r="F37" s="20">
        <f t="shared" si="0"/>
        <v>0.5833333333333339</v>
      </c>
      <c r="G37" s="12" t="s">
        <v>117</v>
      </c>
      <c r="H37" s="16" t="s">
        <v>16</v>
      </c>
      <c r="I37" s="47">
        <f>SUM(F37:F42)</f>
        <v>10.500000000000004</v>
      </c>
      <c r="J37" s="26">
        <f>I37-K37</f>
        <v>10.500000000000004</v>
      </c>
      <c r="K37" s="47">
        <f>SUMIF($G37:$G42,$G$8,$F37:$F42)</f>
        <v>0</v>
      </c>
    </row>
    <row r="38" spans="1:11" ht="12.75">
      <c r="A38" s="17">
        <f t="shared" si="1"/>
        <v>3</v>
      </c>
      <c r="B38" s="18">
        <f>B37</f>
        <v>39464</v>
      </c>
      <c r="C38" s="19">
        <f>D37</f>
        <v>0.4270833333333333</v>
      </c>
      <c r="D38" s="19">
        <v>0.4479166666666667</v>
      </c>
      <c r="E38" s="19">
        <f>D38-C38</f>
        <v>0.02083333333333337</v>
      </c>
      <c r="F38" s="20">
        <f t="shared" si="0"/>
        <v>0.5000000000000009</v>
      </c>
      <c r="G38" s="12" t="s">
        <v>117</v>
      </c>
      <c r="H38" s="16" t="s">
        <v>16</v>
      </c>
      <c r="I38" s="37"/>
      <c r="K38" s="47"/>
    </row>
    <row r="39" spans="1:11" ht="12.75">
      <c r="A39" s="17">
        <f t="shared" si="1"/>
        <v>3</v>
      </c>
      <c r="B39" s="18">
        <f>B38</f>
        <v>39464</v>
      </c>
      <c r="C39" s="19">
        <f>D38</f>
        <v>0.4479166666666667</v>
      </c>
      <c r="D39" s="19">
        <v>0.7708333333333334</v>
      </c>
      <c r="E39" s="19">
        <f>D39-C39</f>
        <v>0.3229166666666667</v>
      </c>
      <c r="F39" s="20">
        <f t="shared" si="0"/>
        <v>7.75</v>
      </c>
      <c r="G39" s="12" t="s">
        <v>117</v>
      </c>
      <c r="H39" s="16" t="s">
        <v>16</v>
      </c>
      <c r="I39" s="37"/>
      <c r="K39" s="47"/>
    </row>
    <row r="40" spans="1:11" ht="12.75">
      <c r="A40" s="17">
        <f t="shared" si="1"/>
        <v>3</v>
      </c>
      <c r="B40" s="18">
        <f>B39</f>
        <v>39464</v>
      </c>
      <c r="C40" s="19">
        <f>D39</f>
        <v>0.7708333333333334</v>
      </c>
      <c r="D40" s="19">
        <v>0.8125</v>
      </c>
      <c r="E40" s="19">
        <f>D40-C40</f>
        <v>0.04166666666666663</v>
      </c>
      <c r="F40" s="20">
        <f t="shared" si="0"/>
        <v>0.9999999999999991</v>
      </c>
      <c r="G40" s="12" t="s">
        <v>117</v>
      </c>
      <c r="H40" s="16" t="s">
        <v>16</v>
      </c>
      <c r="I40" s="37"/>
      <c r="K40" s="47"/>
    </row>
    <row r="41" spans="1:11" ht="12.75">
      <c r="A41" s="17">
        <f t="shared" si="1"/>
        <v>3</v>
      </c>
      <c r="B41" s="18">
        <f>B40</f>
        <v>39464</v>
      </c>
      <c r="C41" s="19">
        <f>D40</f>
        <v>0.8125</v>
      </c>
      <c r="D41" s="19">
        <v>0.8402777777777778</v>
      </c>
      <c r="E41" s="19">
        <f>D41-C41</f>
        <v>0.02777777777777779</v>
      </c>
      <c r="F41" s="20">
        <f t="shared" si="0"/>
        <v>0.666666666666667</v>
      </c>
      <c r="G41" s="12" t="s">
        <v>117</v>
      </c>
      <c r="H41" s="16" t="s">
        <v>16</v>
      </c>
      <c r="I41" s="37"/>
      <c r="K41" s="47"/>
    </row>
    <row r="42" spans="1:11" s="38" customFormat="1" ht="6" customHeight="1">
      <c r="A42" s="39">
        <f t="shared" si="1"/>
        <v>3</v>
      </c>
      <c r="B42" s="40"/>
      <c r="C42" s="41"/>
      <c r="D42" s="41"/>
      <c r="E42" s="41"/>
      <c r="F42" s="42"/>
      <c r="G42" s="43"/>
      <c r="H42" s="44"/>
      <c r="I42" s="37"/>
      <c r="K42" s="47"/>
    </row>
    <row r="43" spans="1:11" ht="12.75">
      <c r="A43" s="17">
        <f>A37</f>
        <v>3</v>
      </c>
      <c r="B43" s="18">
        <f>B37+1</f>
        <v>39465</v>
      </c>
      <c r="C43" s="19">
        <v>0.3020833333333333</v>
      </c>
      <c r="D43" s="19">
        <v>0.3125</v>
      </c>
      <c r="E43" s="19">
        <f aca="true" t="shared" si="4" ref="E43:E48">D43-C43</f>
        <v>0.010416666666666685</v>
      </c>
      <c r="F43" s="20">
        <f t="shared" si="0"/>
        <v>0.25000000000000044</v>
      </c>
      <c r="G43" s="12" t="s">
        <v>118</v>
      </c>
      <c r="H43" s="16" t="s">
        <v>17</v>
      </c>
      <c r="I43" s="47">
        <f>SUM(F43:F49)</f>
        <v>15.916666666666668</v>
      </c>
      <c r="J43" s="26">
        <f>I43-K43</f>
        <v>14.583333333333332</v>
      </c>
      <c r="K43" s="47">
        <f>SUMIF($G43:$G50,$G$8,$F43:$F50)</f>
        <v>1.3333333333333353</v>
      </c>
    </row>
    <row r="44" spans="1:11" ht="12.75">
      <c r="A44" s="17">
        <f t="shared" si="1"/>
        <v>3</v>
      </c>
      <c r="B44" s="18">
        <f t="shared" si="1"/>
        <v>39465</v>
      </c>
      <c r="C44" s="19">
        <f aca="true" t="shared" si="5" ref="C44:C49">D43</f>
        <v>0.3125</v>
      </c>
      <c r="D44" s="19">
        <v>0.46527777777777773</v>
      </c>
      <c r="E44" s="19">
        <f t="shared" si="4"/>
        <v>0.15277777777777773</v>
      </c>
      <c r="F44" s="20">
        <f t="shared" si="0"/>
        <v>3.6666666666666656</v>
      </c>
      <c r="G44" s="12" t="s">
        <v>118</v>
      </c>
      <c r="H44" s="16" t="s">
        <v>17</v>
      </c>
      <c r="I44" s="37"/>
      <c r="K44" s="47"/>
    </row>
    <row r="45" spans="1:11" ht="12.75">
      <c r="A45" s="17">
        <f t="shared" si="1"/>
        <v>3</v>
      </c>
      <c r="B45" s="18">
        <f t="shared" si="1"/>
        <v>39465</v>
      </c>
      <c r="C45" s="19">
        <f t="shared" si="5"/>
        <v>0.46527777777777773</v>
      </c>
      <c r="D45" s="19">
        <v>0.5208333333333334</v>
      </c>
      <c r="E45" s="19">
        <f t="shared" si="4"/>
        <v>0.055555555555555636</v>
      </c>
      <c r="F45" s="20">
        <f t="shared" si="0"/>
        <v>1.3333333333333353</v>
      </c>
      <c r="G45" s="12" t="s">
        <v>73</v>
      </c>
      <c r="H45" s="16" t="s">
        <v>132</v>
      </c>
      <c r="I45" s="37"/>
      <c r="K45" s="47"/>
    </row>
    <row r="46" spans="1:11" ht="12.75">
      <c r="A46" s="17">
        <f t="shared" si="1"/>
        <v>3</v>
      </c>
      <c r="B46" s="18">
        <f t="shared" si="1"/>
        <v>39465</v>
      </c>
      <c r="C46" s="19">
        <f t="shared" si="5"/>
        <v>0.5208333333333334</v>
      </c>
      <c r="D46" s="19">
        <v>0.53125</v>
      </c>
      <c r="E46" s="19">
        <f t="shared" si="4"/>
        <v>0.01041666666666663</v>
      </c>
      <c r="F46" s="20">
        <f t="shared" si="0"/>
        <v>0.2499999999999991</v>
      </c>
      <c r="G46" s="12" t="s">
        <v>118</v>
      </c>
      <c r="H46" s="16" t="s">
        <v>17</v>
      </c>
      <c r="I46" s="37"/>
      <c r="K46" s="47"/>
    </row>
    <row r="47" spans="1:11" ht="12.75">
      <c r="A47" s="17">
        <f t="shared" si="1"/>
        <v>3</v>
      </c>
      <c r="B47" s="18">
        <f t="shared" si="1"/>
        <v>39465</v>
      </c>
      <c r="C47" s="19">
        <f t="shared" si="5"/>
        <v>0.53125</v>
      </c>
      <c r="D47" s="19">
        <v>0.7708333333333334</v>
      </c>
      <c r="E47" s="19">
        <f t="shared" si="4"/>
        <v>0.23958333333333337</v>
      </c>
      <c r="F47" s="20">
        <f t="shared" si="0"/>
        <v>5.750000000000001</v>
      </c>
      <c r="G47" s="12" t="s">
        <v>118</v>
      </c>
      <c r="H47" s="16" t="s">
        <v>17</v>
      </c>
      <c r="I47" s="37"/>
      <c r="K47" s="47"/>
    </row>
    <row r="48" spans="1:11" ht="12.75">
      <c r="A48" s="17">
        <f t="shared" si="1"/>
        <v>3</v>
      </c>
      <c r="B48" s="18">
        <f t="shared" si="1"/>
        <v>39465</v>
      </c>
      <c r="C48" s="19">
        <f t="shared" si="5"/>
        <v>0.7708333333333334</v>
      </c>
      <c r="D48" s="19">
        <v>0.8333333333333334</v>
      </c>
      <c r="E48" s="19">
        <f t="shared" si="4"/>
        <v>0.0625</v>
      </c>
      <c r="F48" s="20">
        <f t="shared" si="0"/>
        <v>1.5</v>
      </c>
      <c r="G48" s="12" t="s">
        <v>118</v>
      </c>
      <c r="H48" s="16" t="s">
        <v>17</v>
      </c>
      <c r="I48" s="37"/>
      <c r="K48" s="47"/>
    </row>
    <row r="49" spans="1:11" ht="12.75">
      <c r="A49" s="17">
        <f t="shared" si="1"/>
        <v>3</v>
      </c>
      <c r="B49" s="18">
        <f t="shared" si="1"/>
        <v>39465</v>
      </c>
      <c r="C49" s="19">
        <f t="shared" si="5"/>
        <v>0.8333333333333334</v>
      </c>
      <c r="D49" s="19">
        <v>0.9652777777777778</v>
      </c>
      <c r="E49" s="19">
        <f>D49-C49</f>
        <v>0.13194444444444442</v>
      </c>
      <c r="F49" s="20">
        <f t="shared" si="0"/>
        <v>3.166666666666666</v>
      </c>
      <c r="G49" s="12" t="s">
        <v>115</v>
      </c>
      <c r="H49" s="16" t="s">
        <v>30</v>
      </c>
      <c r="I49" s="37"/>
      <c r="K49" s="47"/>
    </row>
    <row r="50" spans="1:9" s="38" customFormat="1" ht="5.25" customHeight="1">
      <c r="A50" s="37">
        <f t="shared" si="1"/>
        <v>3</v>
      </c>
      <c r="B50" s="37"/>
      <c r="C50" s="37"/>
      <c r="D50" s="37"/>
      <c r="E50" s="37"/>
      <c r="F50" s="37"/>
      <c r="G50" s="37"/>
      <c r="H50" s="37"/>
      <c r="I50" s="37"/>
    </row>
  </sheetData>
  <printOptions/>
  <pageMargins left="0.75" right="0.75" top="1" bottom="1" header="0.5" footer="0.5"/>
  <pageSetup fitToHeight="1" fitToWidth="1" horizontalDpi="600" verticalDpi="600" orientation="portrait" scale="57" r:id="rId1"/>
</worksheet>
</file>

<file path=xl/worksheets/sheet23.xml><?xml version="1.0" encoding="utf-8"?>
<worksheet xmlns="http://schemas.openxmlformats.org/spreadsheetml/2006/main" xmlns:r="http://schemas.openxmlformats.org/officeDocument/2006/relationships">
  <sheetPr>
    <pageSetUpPr fitToPage="1"/>
  </sheetPr>
  <dimension ref="A1:S49"/>
  <sheetViews>
    <sheetView zoomScale="85" zoomScaleNormal="85" workbookViewId="0" topLeftCell="A1">
      <selection activeCell="F8" sqref="F8"/>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Wk01!E2</f>
        <v>Comments describing Project_A</v>
      </c>
      <c r="F2" s="20">
        <f>SUMIF($G$12:$G$49,$G2,$F$12:$F$49)</f>
        <v>7.666666666666671</v>
      </c>
      <c r="G2" s="12" t="str">
        <f>Wk01!G2</f>
        <v>Project_A</v>
      </c>
      <c r="H2" s="16"/>
      <c r="I2" s="37"/>
    </row>
    <row r="3" spans="1:9" ht="12.75">
      <c r="A3" s="17"/>
      <c r="B3" s="18"/>
      <c r="C3" s="19"/>
      <c r="D3" s="19"/>
      <c r="E3" s="28" t="str">
        <f>Wk01!E3</f>
        <v>Comments describing Project_B</v>
      </c>
      <c r="F3" s="20">
        <f>SUMIF($G$12:$G$49,$G3,$F$12:$F$49)</f>
        <v>3.7500000000000013</v>
      </c>
      <c r="G3" s="12" t="str">
        <f>Wk01!G3</f>
        <v>Project_B</v>
      </c>
      <c r="H3" s="16"/>
      <c r="I3" s="37"/>
    </row>
    <row r="4" spans="1:9" ht="12.75">
      <c r="A4" s="17"/>
      <c r="B4" s="18"/>
      <c r="C4" s="19"/>
      <c r="D4" s="19"/>
      <c r="E4" s="28" t="str">
        <f>Wk01!E4</f>
        <v>Comments describing Project_C</v>
      </c>
      <c r="F4" s="20">
        <f>SUMIF($G$12:$G$49,$G4,$F$12:$F$49)</f>
        <v>10.500000000000004</v>
      </c>
      <c r="G4" s="12" t="str">
        <f>Wk01!G4</f>
        <v>Project_C</v>
      </c>
      <c r="H4" s="16"/>
      <c r="I4" s="37"/>
    </row>
    <row r="5" spans="1:9" ht="12.75">
      <c r="A5" s="17"/>
      <c r="B5" s="18"/>
      <c r="C5" s="19"/>
      <c r="D5" s="19"/>
      <c r="E5" s="28" t="str">
        <f>Wk01!E5</f>
        <v>Comments describing Project_D</v>
      </c>
      <c r="F5" s="20">
        <f>SUMIF($G$12:$G$49,$G5,$F$12:$F$49)</f>
        <v>13</v>
      </c>
      <c r="G5" s="12" t="str">
        <f>Wk01!G5</f>
        <v>Project_D</v>
      </c>
      <c r="H5" s="16"/>
      <c r="I5" s="37"/>
    </row>
    <row r="6" spans="1:9" ht="12.75">
      <c r="A6" s="17"/>
      <c r="B6" s="18"/>
      <c r="C6" s="19"/>
      <c r="D6" s="19"/>
      <c r="E6" s="28" t="str">
        <f>Wk01!E6</f>
        <v>Administrative Tasks</v>
      </c>
      <c r="F6" s="20">
        <f>SUMIF($G$12:$G$49,$G6,$F$12:$F$49)</f>
        <v>2.9166666666666643</v>
      </c>
      <c r="G6" s="12" t="str">
        <f>Wk01!G6</f>
        <v>Admin</v>
      </c>
      <c r="H6" s="16"/>
      <c r="I6" s="37"/>
    </row>
    <row r="7" spans="1:9" ht="12.75">
      <c r="A7" s="17"/>
      <c r="B7" s="18"/>
      <c r="C7" s="19"/>
      <c r="D7" s="19"/>
      <c r="E7" s="83" t="str">
        <f>Wk01!E7</f>
        <v>sub-Total</v>
      </c>
      <c r="F7" s="84">
        <f>SUM(F2:F6)</f>
        <v>37.83333333333334</v>
      </c>
      <c r="G7" s="85" t="str">
        <f>Wk01!G7</f>
        <v>Billable</v>
      </c>
      <c r="H7" s="16"/>
      <c r="I7" s="37"/>
    </row>
    <row r="8" spans="1:9" ht="12.75">
      <c r="A8" s="17"/>
      <c r="B8" s="18"/>
      <c r="C8" s="19"/>
      <c r="D8" s="19"/>
      <c r="E8" s="28" t="str">
        <f>Wk01!E8</f>
        <v>Time not to be Billed to the Client</v>
      </c>
      <c r="F8" s="20">
        <f>SUMIF($G$12:$G$49,$G8,$F$12:$F$49)</f>
        <v>0</v>
      </c>
      <c r="G8" s="12" t="str">
        <f>Wk01!G8</f>
        <v>non-Billable</v>
      </c>
      <c r="H8" s="16"/>
      <c r="I8" s="37"/>
    </row>
    <row r="9" spans="1:11" ht="12.75">
      <c r="A9" s="17"/>
      <c r="B9" s="18"/>
      <c r="C9" s="19"/>
      <c r="D9" s="13"/>
      <c r="E9" s="27" t="s">
        <v>79</v>
      </c>
      <c r="F9" s="21">
        <f>SUM(F7:F8)</f>
        <v>37.83333333333334</v>
      </c>
      <c r="G9" s="15" t="s">
        <v>77</v>
      </c>
      <c r="H9" s="16"/>
      <c r="I9" s="80" t="s">
        <v>77</v>
      </c>
      <c r="J9" s="1" t="s">
        <v>89</v>
      </c>
      <c r="K9" s="78" t="s">
        <v>86</v>
      </c>
    </row>
    <row r="10" spans="1:11" ht="12.75">
      <c r="A10" s="12"/>
      <c r="B10" s="13"/>
      <c r="C10" s="13"/>
      <c r="H10" s="16"/>
      <c r="I10" s="47">
        <f>SUM(I12:I49)</f>
        <v>37.83333333333334</v>
      </c>
      <c r="J10" s="26">
        <f>SUM(J12:J49)</f>
        <v>37.83333333333334</v>
      </c>
      <c r="K10" s="79">
        <f>SUM(K12:K49)</f>
        <v>0</v>
      </c>
    </row>
    <row r="11" spans="1:9" ht="25.5">
      <c r="A11" s="22" t="s">
        <v>72</v>
      </c>
      <c r="B11" s="23" t="s">
        <v>69</v>
      </c>
      <c r="C11" s="24" t="s">
        <v>24</v>
      </c>
      <c r="D11" s="24" t="s">
        <v>25</v>
      </c>
      <c r="E11" s="24" t="s">
        <v>74</v>
      </c>
      <c r="F11" s="24" t="s">
        <v>75</v>
      </c>
      <c r="G11" s="22" t="s">
        <v>71</v>
      </c>
      <c r="H11" s="25" t="s">
        <v>70</v>
      </c>
      <c r="I11" s="81"/>
    </row>
    <row r="12" spans="1:11" ht="12.75">
      <c r="A12" s="17">
        <f>Wk01!$A$12+1</f>
        <v>2</v>
      </c>
      <c r="B12" s="18">
        <f>Wk01!$B$12+7</f>
        <v>39452</v>
      </c>
      <c r="C12" s="19"/>
      <c r="D12" s="19"/>
      <c r="E12" s="19">
        <f>D12-C12</f>
        <v>0</v>
      </c>
      <c r="F12" s="20">
        <f>E12*24</f>
        <v>0</v>
      </c>
      <c r="G12" s="12"/>
      <c r="H12" s="16"/>
      <c r="I12" s="47">
        <f>SUM(F12:F14)</f>
        <v>0</v>
      </c>
      <c r="J12" s="26">
        <f>I12-K12</f>
        <v>0</v>
      </c>
      <c r="K12" s="47">
        <f>SUMIF($G12:$G14,$G$8,$F12:$F14)</f>
        <v>0</v>
      </c>
    </row>
    <row r="13" spans="1:11" ht="12.75">
      <c r="A13" s="17">
        <f>A12</f>
        <v>2</v>
      </c>
      <c r="B13" s="18">
        <f>B12</f>
        <v>39452</v>
      </c>
      <c r="C13" s="19">
        <f>D12</f>
        <v>0</v>
      </c>
      <c r="D13" s="19"/>
      <c r="E13" s="19">
        <f>D13-C13</f>
        <v>0</v>
      </c>
      <c r="F13" s="20">
        <f>E13*24</f>
        <v>0</v>
      </c>
      <c r="G13" s="12"/>
      <c r="H13" s="16"/>
      <c r="I13" s="37"/>
      <c r="K13" s="47"/>
    </row>
    <row r="14" spans="1:11" s="38" customFormat="1" ht="4.5" customHeight="1">
      <c r="A14" s="39">
        <f>A12</f>
        <v>2</v>
      </c>
      <c r="B14" s="40"/>
      <c r="C14" s="41"/>
      <c r="D14" s="41"/>
      <c r="E14" s="41"/>
      <c r="F14" s="42"/>
      <c r="G14" s="43"/>
      <c r="H14" s="45"/>
      <c r="I14" s="37"/>
      <c r="K14" s="47"/>
    </row>
    <row r="15" spans="1:11" ht="12.75">
      <c r="A15" s="17">
        <f>A12</f>
        <v>2</v>
      </c>
      <c r="B15" s="18">
        <f>B12+1</f>
        <v>39453</v>
      </c>
      <c r="C15" s="19"/>
      <c r="D15" s="19"/>
      <c r="E15" s="19">
        <f>D15-C15</f>
        <v>0</v>
      </c>
      <c r="F15" s="20">
        <f>E15*24</f>
        <v>0</v>
      </c>
      <c r="G15" s="12"/>
      <c r="H15" s="16"/>
      <c r="I15" s="47">
        <f>SUM(F15:F17)</f>
        <v>0</v>
      </c>
      <c r="J15" s="26">
        <f>I15-K15</f>
        <v>0</v>
      </c>
      <c r="K15" s="47">
        <f>SUMIF($G15:$G17,$G$8,$F15:$F17)</f>
        <v>0</v>
      </c>
    </row>
    <row r="16" spans="1:11" ht="12.75">
      <c r="A16" s="17">
        <f>A15</f>
        <v>2</v>
      </c>
      <c r="B16" s="18">
        <f>B15</f>
        <v>39453</v>
      </c>
      <c r="C16" s="19">
        <f>D15</f>
        <v>0</v>
      </c>
      <c r="D16" s="19"/>
      <c r="E16" s="19">
        <f>D16-C16</f>
        <v>0</v>
      </c>
      <c r="F16" s="20">
        <f aca="true" t="shared" si="0" ref="F16:F48">E16*24</f>
        <v>0</v>
      </c>
      <c r="G16" s="12"/>
      <c r="H16" s="16"/>
      <c r="I16" s="37"/>
      <c r="K16" s="47"/>
    </row>
    <row r="17" spans="1:11" s="38" customFormat="1" ht="4.5" customHeight="1">
      <c r="A17" s="39">
        <f>A15</f>
        <v>2</v>
      </c>
      <c r="B17" s="40"/>
      <c r="C17" s="41"/>
      <c r="D17" s="41"/>
      <c r="E17" s="41"/>
      <c r="F17" s="42"/>
      <c r="G17" s="43"/>
      <c r="H17" s="45"/>
      <c r="I17" s="37"/>
      <c r="K17" s="47"/>
    </row>
    <row r="18" spans="1:11" ht="12.75">
      <c r="A18" s="17">
        <f>A15</f>
        <v>2</v>
      </c>
      <c r="B18" s="18">
        <f>B15+1</f>
        <v>39454</v>
      </c>
      <c r="C18" s="19">
        <v>0.5069444444444444</v>
      </c>
      <c r="D18" s="19">
        <v>0.5208333333333334</v>
      </c>
      <c r="E18" s="19">
        <f>D18-C18</f>
        <v>0.01388888888888895</v>
      </c>
      <c r="F18" s="20">
        <f t="shared" si="0"/>
        <v>0.3333333333333348</v>
      </c>
      <c r="G18" s="12" t="s">
        <v>115</v>
      </c>
      <c r="H18" s="16" t="s">
        <v>13</v>
      </c>
      <c r="I18" s="47">
        <f>SUM(F18:F22)</f>
        <v>5.250000000000003</v>
      </c>
      <c r="J18" s="26">
        <f>I18-K18</f>
        <v>5.250000000000003</v>
      </c>
      <c r="K18" s="47">
        <f>SUMIF($G18:$G22,$G$8,$F18:$F22)</f>
        <v>0</v>
      </c>
    </row>
    <row r="19" spans="1:11" ht="12.75">
      <c r="A19" s="17">
        <f aca="true" t="shared" si="1" ref="A19:B49">A18</f>
        <v>2</v>
      </c>
      <c r="B19" s="18">
        <f>B18</f>
        <v>39454</v>
      </c>
      <c r="C19" s="19">
        <f>D18</f>
        <v>0.5208333333333334</v>
      </c>
      <c r="D19" s="19">
        <v>0.6319444444444444</v>
      </c>
      <c r="E19" s="19">
        <f>D19-C19</f>
        <v>0.11111111111111105</v>
      </c>
      <c r="F19" s="20">
        <f t="shared" si="0"/>
        <v>2.666666666666665</v>
      </c>
      <c r="G19" s="12" t="s">
        <v>80</v>
      </c>
      <c r="H19" s="16" t="s">
        <v>18</v>
      </c>
      <c r="I19" s="37"/>
      <c r="K19" s="47"/>
    </row>
    <row r="20" spans="1:11" ht="12.75">
      <c r="A20" s="17">
        <f t="shared" si="1"/>
        <v>2</v>
      </c>
      <c r="B20" s="18">
        <f>B19</f>
        <v>39454</v>
      </c>
      <c r="C20" s="19">
        <f>D19</f>
        <v>0.6319444444444444</v>
      </c>
      <c r="D20" s="19">
        <v>0.6458333333333334</v>
      </c>
      <c r="E20" s="19">
        <f>D20-C20</f>
        <v>0.01388888888888895</v>
      </c>
      <c r="F20" s="20">
        <f t="shared" si="0"/>
        <v>0.3333333333333348</v>
      </c>
      <c r="G20" s="12" t="s">
        <v>115</v>
      </c>
      <c r="H20" s="16" t="s">
        <v>13</v>
      </c>
      <c r="I20" s="37"/>
      <c r="K20" s="47"/>
    </row>
    <row r="21" spans="1:11" ht="12.75">
      <c r="A21" s="17">
        <f t="shared" si="1"/>
        <v>2</v>
      </c>
      <c r="B21" s="18">
        <f>B20</f>
        <v>39454</v>
      </c>
      <c r="C21" s="19">
        <f>D20</f>
        <v>0.6458333333333334</v>
      </c>
      <c r="D21" s="19">
        <v>0.7256944444444445</v>
      </c>
      <c r="E21" s="19">
        <f>D21-C21</f>
        <v>0.07986111111111116</v>
      </c>
      <c r="F21" s="20">
        <f t="shared" si="0"/>
        <v>1.9166666666666679</v>
      </c>
      <c r="G21" s="12" t="s">
        <v>115</v>
      </c>
      <c r="H21" s="16" t="s">
        <v>13</v>
      </c>
      <c r="I21" s="37"/>
      <c r="K21" s="47"/>
    </row>
    <row r="22" spans="1:11" s="38" customFormat="1" ht="5.25" customHeight="1">
      <c r="A22" s="39">
        <f>A21</f>
        <v>2</v>
      </c>
      <c r="B22" s="40"/>
      <c r="C22" s="41"/>
      <c r="D22" s="41"/>
      <c r="E22" s="41"/>
      <c r="F22" s="42"/>
      <c r="G22" s="43"/>
      <c r="H22" s="45"/>
      <c r="I22" s="37"/>
      <c r="K22" s="47"/>
    </row>
    <row r="23" spans="1:11" ht="12.75">
      <c r="A23" s="17">
        <f>A18</f>
        <v>2</v>
      </c>
      <c r="B23" s="18">
        <f>B18+1</f>
        <v>39455</v>
      </c>
      <c r="C23" s="19">
        <v>0.40277777777777773</v>
      </c>
      <c r="D23" s="19">
        <v>0.4236111111111111</v>
      </c>
      <c r="E23" s="19">
        <f>D23-C23</f>
        <v>0.02083333333333337</v>
      </c>
      <c r="F23" s="20">
        <f t="shared" si="0"/>
        <v>0.5000000000000009</v>
      </c>
      <c r="G23" s="12" t="s">
        <v>115</v>
      </c>
      <c r="H23" s="16" t="s">
        <v>13</v>
      </c>
      <c r="I23" s="47">
        <f>SUM(F23:F28)</f>
        <v>5.333333333333334</v>
      </c>
      <c r="J23" s="26">
        <f>I23-K23</f>
        <v>5.333333333333334</v>
      </c>
      <c r="K23" s="47">
        <f>SUMIF($G23:$G28,$G$8,$F23:$F28)</f>
        <v>0</v>
      </c>
    </row>
    <row r="24" spans="1:11" ht="12.75">
      <c r="A24" s="17">
        <f t="shared" si="1"/>
        <v>2</v>
      </c>
      <c r="B24" s="18">
        <f>B23</f>
        <v>39455</v>
      </c>
      <c r="C24" s="19">
        <f>D23</f>
        <v>0.4236111111111111</v>
      </c>
      <c r="D24" s="19">
        <v>0.4618055555555556</v>
      </c>
      <c r="E24" s="19">
        <f>D24-C24</f>
        <v>0.038194444444444475</v>
      </c>
      <c r="F24" s="20">
        <f t="shared" si="0"/>
        <v>0.9166666666666674</v>
      </c>
      <c r="G24" s="12" t="s">
        <v>115</v>
      </c>
      <c r="H24" s="16" t="s">
        <v>13</v>
      </c>
      <c r="I24" s="37"/>
      <c r="K24" s="47"/>
    </row>
    <row r="25" spans="1:11" ht="12.75">
      <c r="A25" s="17">
        <f t="shared" si="1"/>
        <v>2</v>
      </c>
      <c r="B25" s="18">
        <f>B24</f>
        <v>39455</v>
      </c>
      <c r="C25" s="19">
        <f>D24</f>
        <v>0.4618055555555556</v>
      </c>
      <c r="D25" s="19">
        <v>0.4791666666666667</v>
      </c>
      <c r="E25" s="19">
        <f>D25-C25</f>
        <v>0.017361111111111105</v>
      </c>
      <c r="F25" s="20">
        <f t="shared" si="0"/>
        <v>0.4166666666666665</v>
      </c>
      <c r="G25" s="12" t="s">
        <v>115</v>
      </c>
      <c r="H25" s="16" t="s">
        <v>13</v>
      </c>
      <c r="I25" s="37"/>
      <c r="K25" s="47"/>
    </row>
    <row r="26" spans="1:11" ht="12.75">
      <c r="A26" s="17">
        <f t="shared" si="1"/>
        <v>2</v>
      </c>
      <c r="B26" s="18">
        <f>B25</f>
        <v>39455</v>
      </c>
      <c r="C26" s="19">
        <f>D25</f>
        <v>0.4791666666666667</v>
      </c>
      <c r="D26" s="19">
        <v>0.4895833333333333</v>
      </c>
      <c r="E26" s="19">
        <f>D26-C26</f>
        <v>0.01041666666666663</v>
      </c>
      <c r="F26" s="20">
        <f t="shared" si="0"/>
        <v>0.2499999999999991</v>
      </c>
      <c r="G26" s="12" t="s">
        <v>80</v>
      </c>
      <c r="H26" s="16" t="s">
        <v>19</v>
      </c>
      <c r="I26" s="37"/>
      <c r="K26" s="47"/>
    </row>
    <row r="27" spans="1:11" ht="12.75">
      <c r="A27" s="17">
        <f t="shared" si="1"/>
        <v>2</v>
      </c>
      <c r="B27" s="18">
        <f>B26</f>
        <v>39455</v>
      </c>
      <c r="C27" s="19">
        <f>D26</f>
        <v>0.4895833333333333</v>
      </c>
      <c r="D27" s="19">
        <v>0.625</v>
      </c>
      <c r="E27" s="19">
        <f>D27-C27</f>
        <v>0.13541666666666669</v>
      </c>
      <c r="F27" s="20">
        <f t="shared" si="0"/>
        <v>3.2500000000000004</v>
      </c>
      <c r="G27" s="12" t="s">
        <v>115</v>
      </c>
      <c r="H27" s="16" t="s">
        <v>13</v>
      </c>
      <c r="I27" s="37"/>
      <c r="K27" s="47"/>
    </row>
    <row r="28" spans="1:11" s="38" customFormat="1" ht="4.5" customHeight="1">
      <c r="A28" s="39" t="e">
        <f>#REF!</f>
        <v>#REF!</v>
      </c>
      <c r="B28" s="40"/>
      <c r="C28" s="41"/>
      <c r="D28" s="41"/>
      <c r="E28" s="41"/>
      <c r="F28" s="42"/>
      <c r="G28" s="43"/>
      <c r="H28" s="45"/>
      <c r="I28" s="37"/>
      <c r="K28" s="47"/>
    </row>
    <row r="29" spans="1:11" ht="12.75">
      <c r="A29" s="17">
        <f>A23</f>
        <v>2</v>
      </c>
      <c r="B29" s="18">
        <f>B23+1</f>
        <v>39456</v>
      </c>
      <c r="C29" s="19">
        <v>0.4270833333333333</v>
      </c>
      <c r="D29" s="19">
        <v>0.4444444444444444</v>
      </c>
      <c r="E29" s="19">
        <f aca="true" t="shared" si="2" ref="E29:E34">D29-C29</f>
        <v>0.017361111111111105</v>
      </c>
      <c r="F29" s="20">
        <f t="shared" si="0"/>
        <v>0.4166666666666665</v>
      </c>
      <c r="G29" s="12" t="s">
        <v>116</v>
      </c>
      <c r="H29" s="16" t="s">
        <v>15</v>
      </c>
      <c r="I29" s="47">
        <f>SUM(F29:F35)</f>
        <v>3.7500000000000013</v>
      </c>
      <c r="J29" s="26">
        <f>I29-K29</f>
        <v>3.7500000000000013</v>
      </c>
      <c r="K29" s="47">
        <f>SUMIF($G29:$G35,$G$8,$F29:$F35)</f>
        <v>0</v>
      </c>
    </row>
    <row r="30" spans="1:11" ht="12.75">
      <c r="A30" s="17">
        <f t="shared" si="1"/>
        <v>2</v>
      </c>
      <c r="B30" s="18">
        <f>B29</f>
        <v>39456</v>
      </c>
      <c r="C30" s="19">
        <f>D29</f>
        <v>0.4444444444444444</v>
      </c>
      <c r="D30" s="19">
        <v>0.46527777777777773</v>
      </c>
      <c r="E30" s="19">
        <f t="shared" si="2"/>
        <v>0.020833333333333315</v>
      </c>
      <c r="F30" s="20">
        <f t="shared" si="0"/>
        <v>0.49999999999999956</v>
      </c>
      <c r="G30" s="12" t="s">
        <v>116</v>
      </c>
      <c r="H30" s="16" t="s">
        <v>15</v>
      </c>
      <c r="I30" s="37"/>
      <c r="K30" s="47"/>
    </row>
    <row r="31" spans="1:11" ht="12.75">
      <c r="A31" s="17">
        <f t="shared" si="1"/>
        <v>2</v>
      </c>
      <c r="B31" s="18">
        <f>B30</f>
        <v>39456</v>
      </c>
      <c r="C31" s="19">
        <f>D30</f>
        <v>0.46527777777777773</v>
      </c>
      <c r="D31" s="19">
        <v>0.513888888888889</v>
      </c>
      <c r="E31" s="19">
        <f t="shared" si="2"/>
        <v>0.048611111111111216</v>
      </c>
      <c r="F31" s="20">
        <f t="shared" si="0"/>
        <v>1.1666666666666692</v>
      </c>
      <c r="G31" s="12" t="s">
        <v>116</v>
      </c>
      <c r="H31" s="16" t="s">
        <v>15</v>
      </c>
      <c r="I31" s="37"/>
      <c r="K31" s="47"/>
    </row>
    <row r="32" spans="1:11" ht="12.75">
      <c r="A32" s="17">
        <f t="shared" si="1"/>
        <v>2</v>
      </c>
      <c r="B32" s="18">
        <f>B31</f>
        <v>39456</v>
      </c>
      <c r="C32" s="19">
        <f>D31</f>
        <v>0.513888888888889</v>
      </c>
      <c r="D32" s="19">
        <v>0.53125</v>
      </c>
      <c r="E32" s="19">
        <f t="shared" si="2"/>
        <v>0.01736111111111105</v>
      </c>
      <c r="F32" s="20">
        <f t="shared" si="0"/>
        <v>0.4166666666666652</v>
      </c>
      <c r="G32" s="12" t="s">
        <v>116</v>
      </c>
      <c r="H32" s="16" t="s">
        <v>15</v>
      </c>
      <c r="I32" s="37"/>
      <c r="K32" s="47"/>
    </row>
    <row r="33" spans="1:11" ht="12.75">
      <c r="A33" s="17">
        <f t="shared" si="1"/>
        <v>2</v>
      </c>
      <c r="B33" s="18">
        <f>B32</f>
        <v>39456</v>
      </c>
      <c r="C33" s="19">
        <f>D32</f>
        <v>0.53125</v>
      </c>
      <c r="D33" s="19">
        <v>0.5625</v>
      </c>
      <c r="E33" s="19">
        <f t="shared" si="2"/>
        <v>0.03125</v>
      </c>
      <c r="F33" s="20">
        <f t="shared" si="0"/>
        <v>0.75</v>
      </c>
      <c r="G33" s="12" t="s">
        <v>116</v>
      </c>
      <c r="H33" s="16" t="s">
        <v>15</v>
      </c>
      <c r="I33" s="37"/>
      <c r="K33" s="47"/>
    </row>
    <row r="34" spans="1:11" ht="12.75">
      <c r="A34" s="17">
        <f t="shared" si="1"/>
        <v>2</v>
      </c>
      <c r="B34" s="18">
        <f>B33</f>
        <v>39456</v>
      </c>
      <c r="C34" s="19">
        <f>D33</f>
        <v>0.5625</v>
      </c>
      <c r="D34" s="19">
        <v>0.5833333333333334</v>
      </c>
      <c r="E34" s="19">
        <f t="shared" si="2"/>
        <v>0.02083333333333337</v>
      </c>
      <c r="F34" s="20">
        <f t="shared" si="0"/>
        <v>0.5000000000000009</v>
      </c>
      <c r="G34" s="12" t="s">
        <v>116</v>
      </c>
      <c r="H34" s="16" t="s">
        <v>15</v>
      </c>
      <c r="I34" s="37"/>
      <c r="K34" s="47"/>
    </row>
    <row r="35" spans="1:11" s="38" customFormat="1" ht="4.5" customHeight="1">
      <c r="A35" s="39">
        <f t="shared" si="1"/>
        <v>2</v>
      </c>
      <c r="B35" s="40"/>
      <c r="C35" s="41"/>
      <c r="D35" s="41"/>
      <c r="E35" s="41"/>
      <c r="F35" s="42"/>
      <c r="G35" s="43"/>
      <c r="H35" s="45"/>
      <c r="I35" s="46"/>
      <c r="K35" s="47"/>
    </row>
    <row r="36" spans="1:11" ht="12.75">
      <c r="A36" s="17">
        <f>A29</f>
        <v>2</v>
      </c>
      <c r="B36" s="18">
        <f>B29+1</f>
        <v>39457</v>
      </c>
      <c r="C36" s="19">
        <v>0.40277777777777773</v>
      </c>
      <c r="D36" s="19">
        <v>0.4270833333333333</v>
      </c>
      <c r="E36" s="19">
        <f>D36-C36</f>
        <v>0.02430555555555558</v>
      </c>
      <c r="F36" s="20">
        <f t="shared" si="0"/>
        <v>0.5833333333333339</v>
      </c>
      <c r="G36" s="12" t="s">
        <v>117</v>
      </c>
      <c r="H36" s="16" t="s">
        <v>16</v>
      </c>
      <c r="I36" s="47">
        <f>SUM(F36:F41)</f>
        <v>10.500000000000004</v>
      </c>
      <c r="J36" s="26">
        <f>I36-K36</f>
        <v>10.500000000000004</v>
      </c>
      <c r="K36" s="47">
        <f>SUMIF($G36:$G41,$G$8,$F36:$F41)</f>
        <v>0</v>
      </c>
    </row>
    <row r="37" spans="1:11" ht="12.75">
      <c r="A37" s="17">
        <f t="shared" si="1"/>
        <v>2</v>
      </c>
      <c r="B37" s="18">
        <f>B36</f>
        <v>39457</v>
      </c>
      <c r="C37" s="19">
        <f>D36</f>
        <v>0.4270833333333333</v>
      </c>
      <c r="D37" s="19">
        <v>0.4479166666666667</v>
      </c>
      <c r="E37" s="19">
        <f>D37-C37</f>
        <v>0.02083333333333337</v>
      </c>
      <c r="F37" s="20">
        <f t="shared" si="0"/>
        <v>0.5000000000000009</v>
      </c>
      <c r="G37" s="12" t="s">
        <v>117</v>
      </c>
      <c r="H37" s="16" t="s">
        <v>16</v>
      </c>
      <c r="I37" s="37"/>
      <c r="K37" s="47"/>
    </row>
    <row r="38" spans="1:11" ht="12.75">
      <c r="A38" s="17">
        <f t="shared" si="1"/>
        <v>2</v>
      </c>
      <c r="B38" s="18">
        <f>B37</f>
        <v>39457</v>
      </c>
      <c r="C38" s="19">
        <f>D37</f>
        <v>0.4479166666666667</v>
      </c>
      <c r="D38" s="19">
        <v>0.7708333333333334</v>
      </c>
      <c r="E38" s="19">
        <f>D38-C38</f>
        <v>0.3229166666666667</v>
      </c>
      <c r="F38" s="20">
        <f t="shared" si="0"/>
        <v>7.75</v>
      </c>
      <c r="G38" s="12" t="s">
        <v>117</v>
      </c>
      <c r="H38" s="16" t="s">
        <v>16</v>
      </c>
      <c r="I38" s="37"/>
      <c r="K38" s="47"/>
    </row>
    <row r="39" spans="1:11" ht="12.75">
      <c r="A39" s="17">
        <f t="shared" si="1"/>
        <v>2</v>
      </c>
      <c r="B39" s="18">
        <f>B38</f>
        <v>39457</v>
      </c>
      <c r="C39" s="19">
        <f>D38</f>
        <v>0.7708333333333334</v>
      </c>
      <c r="D39" s="19">
        <v>0.8125</v>
      </c>
      <c r="E39" s="19">
        <f>D39-C39</f>
        <v>0.04166666666666663</v>
      </c>
      <c r="F39" s="20">
        <f t="shared" si="0"/>
        <v>0.9999999999999991</v>
      </c>
      <c r="G39" s="12" t="s">
        <v>117</v>
      </c>
      <c r="H39" s="16" t="s">
        <v>16</v>
      </c>
      <c r="I39" s="37"/>
      <c r="K39" s="47"/>
    </row>
    <row r="40" spans="1:11" ht="12.75">
      <c r="A40" s="17">
        <f t="shared" si="1"/>
        <v>2</v>
      </c>
      <c r="B40" s="18">
        <f>B39</f>
        <v>39457</v>
      </c>
      <c r="C40" s="19">
        <f>D39</f>
        <v>0.8125</v>
      </c>
      <c r="D40" s="19">
        <v>0.8402777777777778</v>
      </c>
      <c r="E40" s="19">
        <f>D40-C40</f>
        <v>0.02777777777777779</v>
      </c>
      <c r="F40" s="20">
        <f t="shared" si="0"/>
        <v>0.666666666666667</v>
      </c>
      <c r="G40" s="12" t="s">
        <v>117</v>
      </c>
      <c r="H40" s="16" t="s">
        <v>16</v>
      </c>
      <c r="I40" s="37"/>
      <c r="K40" s="47"/>
    </row>
    <row r="41" spans="1:11" s="38" customFormat="1" ht="6" customHeight="1">
      <c r="A41" s="39">
        <f t="shared" si="1"/>
        <v>2</v>
      </c>
      <c r="B41" s="40"/>
      <c r="C41" s="41"/>
      <c r="D41" s="41"/>
      <c r="E41" s="41"/>
      <c r="F41" s="42"/>
      <c r="G41" s="43"/>
      <c r="H41" s="44"/>
      <c r="I41" s="37"/>
      <c r="K41" s="47"/>
    </row>
    <row r="42" spans="1:11" ht="12.75">
      <c r="A42" s="17">
        <f>A36</f>
        <v>2</v>
      </c>
      <c r="B42" s="18">
        <f>B36+1</f>
        <v>39458</v>
      </c>
      <c r="C42" s="19">
        <v>0.3020833333333333</v>
      </c>
      <c r="D42" s="19">
        <v>0.3125</v>
      </c>
      <c r="E42" s="19">
        <f aca="true" t="shared" si="3" ref="E42:E47">D42-C42</f>
        <v>0.010416666666666685</v>
      </c>
      <c r="F42" s="20">
        <f t="shared" si="0"/>
        <v>0.25000000000000044</v>
      </c>
      <c r="G42" s="12" t="s">
        <v>118</v>
      </c>
      <c r="H42" s="16" t="s">
        <v>17</v>
      </c>
      <c r="I42" s="47">
        <f>SUM(F42:F48)</f>
        <v>13</v>
      </c>
      <c r="J42" s="26">
        <f>I42-K42</f>
        <v>13</v>
      </c>
      <c r="K42" s="47">
        <f>SUMIF($G42:$G49,$G$8,$F42:$F49)</f>
        <v>0</v>
      </c>
    </row>
    <row r="43" spans="1:11" ht="12.75">
      <c r="A43" s="17">
        <f t="shared" si="1"/>
        <v>2</v>
      </c>
      <c r="B43" s="18">
        <f t="shared" si="1"/>
        <v>39458</v>
      </c>
      <c r="C43" s="19">
        <f aca="true" t="shared" si="4" ref="C43:C48">D42</f>
        <v>0.3125</v>
      </c>
      <c r="D43" s="19">
        <v>0.46527777777777773</v>
      </c>
      <c r="E43" s="19">
        <f t="shared" si="3"/>
        <v>0.15277777777777773</v>
      </c>
      <c r="F43" s="20">
        <f t="shared" si="0"/>
        <v>3.6666666666666656</v>
      </c>
      <c r="G43" s="12" t="s">
        <v>118</v>
      </c>
      <c r="H43" s="16" t="s">
        <v>17</v>
      </c>
      <c r="I43" s="37"/>
      <c r="K43" s="47"/>
    </row>
    <row r="44" spans="1:11" ht="12.75">
      <c r="A44" s="17">
        <f t="shared" si="1"/>
        <v>2</v>
      </c>
      <c r="B44" s="18">
        <f t="shared" si="1"/>
        <v>39458</v>
      </c>
      <c r="C44" s="19">
        <f t="shared" si="4"/>
        <v>0.46527777777777773</v>
      </c>
      <c r="D44" s="19">
        <v>0.5208333333333334</v>
      </c>
      <c r="E44" s="19">
        <f t="shared" si="3"/>
        <v>0.055555555555555636</v>
      </c>
      <c r="F44" s="20">
        <f t="shared" si="0"/>
        <v>1.3333333333333353</v>
      </c>
      <c r="G44" s="12" t="s">
        <v>118</v>
      </c>
      <c r="H44" s="16" t="s">
        <v>17</v>
      </c>
      <c r="I44" s="37"/>
      <c r="K44" s="47"/>
    </row>
    <row r="45" spans="1:11" ht="12.75">
      <c r="A45" s="17">
        <f t="shared" si="1"/>
        <v>2</v>
      </c>
      <c r="B45" s="18">
        <f t="shared" si="1"/>
        <v>39458</v>
      </c>
      <c r="C45" s="19">
        <f t="shared" si="4"/>
        <v>0.5208333333333334</v>
      </c>
      <c r="D45" s="19">
        <v>0.53125</v>
      </c>
      <c r="E45" s="19">
        <f t="shared" si="3"/>
        <v>0.01041666666666663</v>
      </c>
      <c r="F45" s="20">
        <f t="shared" si="0"/>
        <v>0.2499999999999991</v>
      </c>
      <c r="G45" s="12" t="s">
        <v>118</v>
      </c>
      <c r="H45" s="16" t="s">
        <v>17</v>
      </c>
      <c r="I45" s="37"/>
      <c r="K45" s="47"/>
    </row>
    <row r="46" spans="1:11" ht="12.75">
      <c r="A46" s="17">
        <f t="shared" si="1"/>
        <v>2</v>
      </c>
      <c r="B46" s="18">
        <f t="shared" si="1"/>
        <v>39458</v>
      </c>
      <c r="C46" s="19">
        <f t="shared" si="4"/>
        <v>0.53125</v>
      </c>
      <c r="D46" s="19">
        <v>0.7708333333333334</v>
      </c>
      <c r="E46" s="19">
        <f t="shared" si="3"/>
        <v>0.23958333333333337</v>
      </c>
      <c r="F46" s="20">
        <f t="shared" si="0"/>
        <v>5.750000000000001</v>
      </c>
      <c r="G46" s="12" t="s">
        <v>118</v>
      </c>
      <c r="H46" s="16" t="s">
        <v>17</v>
      </c>
      <c r="I46" s="37"/>
      <c r="K46" s="47"/>
    </row>
    <row r="47" spans="1:11" ht="12.75">
      <c r="A47" s="17">
        <f t="shared" si="1"/>
        <v>2</v>
      </c>
      <c r="B47" s="18">
        <f t="shared" si="1"/>
        <v>39458</v>
      </c>
      <c r="C47" s="19">
        <f t="shared" si="4"/>
        <v>0.7708333333333334</v>
      </c>
      <c r="D47" s="19">
        <v>0.8333333333333334</v>
      </c>
      <c r="E47" s="19">
        <f t="shared" si="3"/>
        <v>0.0625</v>
      </c>
      <c r="F47" s="20">
        <f t="shared" si="0"/>
        <v>1.5</v>
      </c>
      <c r="G47" s="12" t="s">
        <v>118</v>
      </c>
      <c r="H47" s="16" t="s">
        <v>17</v>
      </c>
      <c r="I47" s="37"/>
      <c r="K47" s="47"/>
    </row>
    <row r="48" spans="1:11" ht="12.75">
      <c r="A48" s="17">
        <f t="shared" si="1"/>
        <v>2</v>
      </c>
      <c r="B48" s="18">
        <f t="shared" si="1"/>
        <v>39458</v>
      </c>
      <c r="C48" s="19">
        <f t="shared" si="4"/>
        <v>0.8333333333333334</v>
      </c>
      <c r="D48" s="19">
        <v>0.84375</v>
      </c>
      <c r="E48" s="19">
        <f>D48-C48</f>
        <v>0.01041666666666663</v>
      </c>
      <c r="F48" s="20">
        <f t="shared" si="0"/>
        <v>0.2499999999999991</v>
      </c>
      <c r="G48" s="12" t="s">
        <v>118</v>
      </c>
      <c r="H48" s="16" t="s">
        <v>17</v>
      </c>
      <c r="I48" s="37"/>
      <c r="K48" s="47"/>
    </row>
    <row r="49" spans="1:9" s="38" customFormat="1" ht="5.25" customHeight="1">
      <c r="A49" s="37">
        <f t="shared" si="1"/>
        <v>2</v>
      </c>
      <c r="B49" s="37"/>
      <c r="C49" s="37"/>
      <c r="D49" s="37"/>
      <c r="E49" s="37"/>
      <c r="F49" s="37"/>
      <c r="G49" s="37"/>
      <c r="H49" s="37"/>
      <c r="I49" s="37"/>
    </row>
  </sheetData>
  <printOptions/>
  <pageMargins left="0.75" right="0.75" top="1" bottom="1" header="0.5" footer="0.5"/>
  <pageSetup fitToHeight="1" fitToWidth="1" orientation="portrait" scale="57" r:id="rId1"/>
</worksheet>
</file>

<file path=xl/worksheets/sheet24.xml><?xml version="1.0" encoding="utf-8"?>
<worksheet xmlns="http://schemas.openxmlformats.org/spreadsheetml/2006/main" xmlns:r="http://schemas.openxmlformats.org/officeDocument/2006/relationships">
  <sheetPr>
    <pageSetUpPr fitToPage="1"/>
  </sheetPr>
  <dimension ref="A1:S50"/>
  <sheetViews>
    <sheetView zoomScale="85" zoomScaleNormal="85" workbookViewId="0" topLeftCell="A1">
      <selection activeCell="F3" sqref="F3"/>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
        <v>119</v>
      </c>
      <c r="F2" s="20">
        <f>SUMIF($G$12:$G$50,$G2,$F$12:$F$50)</f>
        <v>16.66666666666667</v>
      </c>
      <c r="G2" s="12" t="s">
        <v>115</v>
      </c>
      <c r="H2" s="16"/>
      <c r="I2" s="37"/>
    </row>
    <row r="3" spans="1:9" ht="12.75">
      <c r="A3" s="17"/>
      <c r="B3" s="18"/>
      <c r="C3" s="19"/>
      <c r="D3" s="19"/>
      <c r="E3" s="28" t="s">
        <v>120</v>
      </c>
      <c r="F3" s="20">
        <f>SUMIF($G$12:$G$50,$G3,$F$12:$F$50)</f>
        <v>6.91666666666667</v>
      </c>
      <c r="G3" s="12" t="s">
        <v>116</v>
      </c>
      <c r="H3" s="16"/>
      <c r="I3" s="37"/>
    </row>
    <row r="4" spans="1:9" ht="12.75">
      <c r="A4" s="17"/>
      <c r="B4" s="18"/>
      <c r="C4" s="19"/>
      <c r="D4" s="19"/>
      <c r="E4" s="28" t="s">
        <v>121</v>
      </c>
      <c r="F4" s="20">
        <f>SUMIF($G$12:$G$50,$G4,$F$12:$F$50)</f>
        <v>9.25</v>
      </c>
      <c r="G4" s="12" t="s">
        <v>117</v>
      </c>
      <c r="H4" s="16"/>
      <c r="I4" s="37"/>
    </row>
    <row r="5" spans="1:9" ht="12.75">
      <c r="A5" s="17"/>
      <c r="B5" s="18"/>
      <c r="C5" s="19"/>
      <c r="D5" s="19"/>
      <c r="E5" s="28" t="s">
        <v>122</v>
      </c>
      <c r="F5" s="20">
        <f>SUMIF($G$12:$G$50,$G5,$F$12:$F$50)</f>
        <v>0.666666666666667</v>
      </c>
      <c r="G5" s="12" t="s">
        <v>118</v>
      </c>
      <c r="H5" s="16"/>
      <c r="I5" s="37"/>
    </row>
    <row r="6" spans="1:9" ht="12.75">
      <c r="A6" s="17"/>
      <c r="B6" s="18"/>
      <c r="C6" s="19"/>
      <c r="D6" s="19"/>
      <c r="E6" s="28" t="s">
        <v>128</v>
      </c>
      <c r="F6" s="20">
        <f>SUMIF($G$12:$G$50,$G6,$F$12:$F$50)</f>
        <v>2.749999999999997</v>
      </c>
      <c r="G6" s="12" t="s">
        <v>80</v>
      </c>
      <c r="H6" s="16"/>
      <c r="I6" s="37"/>
    </row>
    <row r="7" spans="1:9" ht="12.75">
      <c r="A7" s="17"/>
      <c r="B7" s="18"/>
      <c r="C7" s="19"/>
      <c r="D7" s="19"/>
      <c r="E7" s="83" t="s">
        <v>12</v>
      </c>
      <c r="F7" s="84">
        <f>SUM(F2:F6)</f>
        <v>36.25000000000001</v>
      </c>
      <c r="G7" s="85" t="s">
        <v>89</v>
      </c>
      <c r="H7" s="16"/>
      <c r="I7" s="37"/>
    </row>
    <row r="8" spans="1:9" ht="12.75">
      <c r="A8" s="17"/>
      <c r="B8" s="18"/>
      <c r="C8" s="19"/>
      <c r="D8" s="19"/>
      <c r="E8" s="28" t="s">
        <v>127</v>
      </c>
      <c r="F8" s="20">
        <f>SUMIF($G$12:$G$50,$G8,$F$12:$F$50)</f>
        <v>3.083333333333337</v>
      </c>
      <c r="G8" s="12" t="s">
        <v>73</v>
      </c>
      <c r="H8" s="16"/>
      <c r="I8" s="37"/>
    </row>
    <row r="9" spans="1:11" ht="12.75">
      <c r="A9" s="17"/>
      <c r="B9" s="18"/>
      <c r="C9" s="19"/>
      <c r="D9" s="13"/>
      <c r="E9" s="27" t="s">
        <v>79</v>
      </c>
      <c r="F9" s="21">
        <f>SUM(F7:F8)</f>
        <v>39.33333333333334</v>
      </c>
      <c r="G9" s="15" t="s">
        <v>77</v>
      </c>
      <c r="H9" s="16"/>
      <c r="I9" s="80" t="s">
        <v>77</v>
      </c>
      <c r="J9" s="1" t="s">
        <v>89</v>
      </c>
      <c r="K9" s="78" t="s">
        <v>86</v>
      </c>
    </row>
    <row r="10" spans="1:11" ht="12.75">
      <c r="A10" s="12"/>
      <c r="B10" s="13"/>
      <c r="C10" s="13"/>
      <c r="H10" s="16"/>
      <c r="I10" s="47">
        <f>SUM(I12:I50)</f>
        <v>39.33333333333334</v>
      </c>
      <c r="J10" s="26">
        <f>SUM(J12:J50)</f>
        <v>36.25000000000001</v>
      </c>
      <c r="K10" s="79">
        <f>SUM(K12:K50)</f>
        <v>3.083333333333337</v>
      </c>
    </row>
    <row r="11" spans="1:9" ht="25.5">
      <c r="A11" s="22" t="s">
        <v>72</v>
      </c>
      <c r="B11" s="23" t="s">
        <v>69</v>
      </c>
      <c r="C11" s="24" t="s">
        <v>24</v>
      </c>
      <c r="D11" s="24" t="s">
        <v>25</v>
      </c>
      <c r="E11" s="24" t="s">
        <v>74</v>
      </c>
      <c r="F11" s="24" t="s">
        <v>75</v>
      </c>
      <c r="G11" s="22" t="s">
        <v>71</v>
      </c>
      <c r="H11" s="25" t="s">
        <v>70</v>
      </c>
      <c r="I11" s="81"/>
    </row>
    <row r="12" spans="1:11" ht="12.75">
      <c r="A12" s="17">
        <v>1</v>
      </c>
      <c r="B12" s="18">
        <v>39445</v>
      </c>
      <c r="C12" s="19"/>
      <c r="D12" s="19"/>
      <c r="E12" s="19">
        <f>D12-C12</f>
        <v>0</v>
      </c>
      <c r="F12" s="20">
        <f>E12*24</f>
        <v>0</v>
      </c>
      <c r="G12" s="12"/>
      <c r="H12" s="16"/>
      <c r="I12" s="47">
        <f>SUM(F12:F14)</f>
        <v>0</v>
      </c>
      <c r="J12" s="26">
        <f>I12-K12</f>
        <v>0</v>
      </c>
      <c r="K12" s="47">
        <f>SUMIF($G12:$G14,$G$8,$F12:$F14)</f>
        <v>0</v>
      </c>
    </row>
    <row r="13" spans="1:11" ht="12.75">
      <c r="A13" s="17">
        <f>A12</f>
        <v>1</v>
      </c>
      <c r="B13" s="18">
        <f>B12</f>
        <v>39445</v>
      </c>
      <c r="C13" s="19">
        <f>D12</f>
        <v>0</v>
      </c>
      <c r="D13" s="19"/>
      <c r="E13" s="19">
        <f>D13-C13</f>
        <v>0</v>
      </c>
      <c r="F13" s="20">
        <f>E13*24</f>
        <v>0</v>
      </c>
      <c r="G13" s="12"/>
      <c r="H13" s="16"/>
      <c r="I13" s="37"/>
      <c r="K13" s="47"/>
    </row>
    <row r="14" spans="1:11" s="38" customFormat="1" ht="4.5" customHeight="1">
      <c r="A14" s="39">
        <f>A12</f>
        <v>1</v>
      </c>
      <c r="B14" s="40"/>
      <c r="C14" s="41"/>
      <c r="D14" s="41"/>
      <c r="E14" s="41"/>
      <c r="F14" s="42"/>
      <c r="G14" s="43"/>
      <c r="H14" s="45"/>
      <c r="I14" s="37"/>
      <c r="K14" s="47"/>
    </row>
    <row r="15" spans="1:11" ht="12.75">
      <c r="A15" s="17">
        <f>A12</f>
        <v>1</v>
      </c>
      <c r="B15" s="18">
        <f>B12+1</f>
        <v>39446</v>
      </c>
      <c r="C15" s="19"/>
      <c r="D15" s="19"/>
      <c r="E15" s="19">
        <f>D15-C15</f>
        <v>0</v>
      </c>
      <c r="F15" s="20">
        <f>E15*24</f>
        <v>0</v>
      </c>
      <c r="G15" s="12"/>
      <c r="H15" s="16"/>
      <c r="I15" s="47">
        <f>SUM(F15:F17)</f>
        <v>0</v>
      </c>
      <c r="J15" s="26">
        <f>I15-K15</f>
        <v>0</v>
      </c>
      <c r="K15" s="47">
        <f>SUMIF($G15:$G17,$G$8,$F15:$F17)</f>
        <v>0</v>
      </c>
    </row>
    <row r="16" spans="1:11" ht="12.75">
      <c r="A16" s="17">
        <f>A15</f>
        <v>1</v>
      </c>
      <c r="B16" s="18">
        <f>B15</f>
        <v>39446</v>
      </c>
      <c r="C16" s="19">
        <f>D15</f>
        <v>0</v>
      </c>
      <c r="D16" s="19"/>
      <c r="E16" s="19">
        <f>D16-C16</f>
        <v>0</v>
      </c>
      <c r="F16" s="20">
        <f aca="true" t="shared" si="0" ref="F16:F49">E16*24</f>
        <v>0</v>
      </c>
      <c r="G16" s="12"/>
      <c r="H16" s="16"/>
      <c r="I16" s="37"/>
      <c r="K16" s="47"/>
    </row>
    <row r="17" spans="1:11" s="38" customFormat="1" ht="4.5" customHeight="1">
      <c r="A17" s="39">
        <f>A15</f>
        <v>1</v>
      </c>
      <c r="B17" s="40"/>
      <c r="C17" s="41"/>
      <c r="D17" s="41"/>
      <c r="E17" s="41"/>
      <c r="F17" s="42"/>
      <c r="G17" s="43"/>
      <c r="H17" s="45"/>
      <c r="I17" s="37"/>
      <c r="K17" s="47"/>
    </row>
    <row r="18" spans="1:11" ht="25.5">
      <c r="A18" s="17">
        <f>A15</f>
        <v>1</v>
      </c>
      <c r="B18" s="18">
        <f>B15+1</f>
        <v>39447</v>
      </c>
      <c r="C18" s="19">
        <v>0.5069444444444444</v>
      </c>
      <c r="D18" s="19">
        <v>0.5208333333333334</v>
      </c>
      <c r="E18" s="19">
        <f>D18-C18</f>
        <v>0.01388888888888895</v>
      </c>
      <c r="F18" s="20">
        <f t="shared" si="0"/>
        <v>0.3333333333333348</v>
      </c>
      <c r="G18" s="12" t="s">
        <v>80</v>
      </c>
      <c r="H18" s="16" t="s">
        <v>103</v>
      </c>
      <c r="I18" s="47">
        <f>SUM(F18:F22)</f>
        <v>5.250000000000003</v>
      </c>
      <c r="J18" s="26">
        <f>I18-K18</f>
        <v>5.250000000000003</v>
      </c>
      <c r="K18" s="47">
        <f>SUMIF($G18:$G22,$G$8,$F18:$F22)</f>
        <v>0</v>
      </c>
    </row>
    <row r="19" spans="1:11" ht="12.75">
      <c r="A19" s="17">
        <f aca="true" t="shared" si="1" ref="A19:B50">A18</f>
        <v>1</v>
      </c>
      <c r="B19" s="18">
        <f>B18</f>
        <v>39447</v>
      </c>
      <c r="C19" s="19">
        <f>D18</f>
        <v>0.5208333333333334</v>
      </c>
      <c r="D19" s="19">
        <v>0.6319444444444444</v>
      </c>
      <c r="E19" s="19">
        <f>D19-C19</f>
        <v>0.11111111111111105</v>
      </c>
      <c r="F19" s="20">
        <f t="shared" si="0"/>
        <v>2.666666666666665</v>
      </c>
      <c r="G19" s="12" t="s">
        <v>115</v>
      </c>
      <c r="H19" s="16" t="s">
        <v>123</v>
      </c>
      <c r="I19" s="37"/>
      <c r="K19" s="47"/>
    </row>
    <row r="20" spans="1:11" ht="12.75">
      <c r="A20" s="17">
        <f t="shared" si="1"/>
        <v>1</v>
      </c>
      <c r="B20" s="18">
        <f>B19</f>
        <v>39447</v>
      </c>
      <c r="C20" s="19">
        <f>D19</f>
        <v>0.6319444444444444</v>
      </c>
      <c r="D20" s="19">
        <v>0.6458333333333334</v>
      </c>
      <c r="E20" s="19">
        <f>D20-C20</f>
        <v>0.01388888888888895</v>
      </c>
      <c r="F20" s="20">
        <f t="shared" si="0"/>
        <v>0.3333333333333348</v>
      </c>
      <c r="G20" s="12" t="s">
        <v>115</v>
      </c>
      <c r="H20" s="16" t="s">
        <v>10</v>
      </c>
      <c r="I20" s="37"/>
      <c r="K20" s="47"/>
    </row>
    <row r="21" spans="1:11" ht="12.75">
      <c r="A21" s="17">
        <f t="shared" si="1"/>
        <v>1</v>
      </c>
      <c r="B21" s="18">
        <f>B20</f>
        <v>39447</v>
      </c>
      <c r="C21" s="19">
        <f>D20</f>
        <v>0.6458333333333334</v>
      </c>
      <c r="D21" s="19">
        <v>0.7256944444444445</v>
      </c>
      <c r="E21" s="19">
        <f>D21-C21</f>
        <v>0.07986111111111116</v>
      </c>
      <c r="F21" s="20">
        <f t="shared" si="0"/>
        <v>1.9166666666666679</v>
      </c>
      <c r="G21" s="12" t="s">
        <v>115</v>
      </c>
      <c r="H21" s="16" t="s">
        <v>107</v>
      </c>
      <c r="I21" s="37"/>
      <c r="K21" s="47"/>
    </row>
    <row r="22" spans="1:11" s="38" customFormat="1" ht="5.25" customHeight="1">
      <c r="A22" s="39">
        <f>A21</f>
        <v>1</v>
      </c>
      <c r="B22" s="40"/>
      <c r="C22" s="41"/>
      <c r="D22" s="41"/>
      <c r="E22" s="41"/>
      <c r="F22" s="42"/>
      <c r="G22" s="43"/>
      <c r="H22" s="45"/>
      <c r="I22" s="37"/>
      <c r="K22" s="47"/>
    </row>
    <row r="23" spans="1:11" ht="12.75">
      <c r="A23" s="17">
        <f>A18</f>
        <v>1</v>
      </c>
      <c r="B23" s="18">
        <f>B18+1</f>
        <v>39448</v>
      </c>
      <c r="C23" s="19">
        <v>0.40277777777777773</v>
      </c>
      <c r="D23" s="19">
        <v>0.4236111111111111</v>
      </c>
      <c r="E23" s="19">
        <f aca="true" t="shared" si="2" ref="E23:E28">D23-C23</f>
        <v>0.02083333333333337</v>
      </c>
      <c r="F23" s="20">
        <f t="shared" si="0"/>
        <v>0.5000000000000009</v>
      </c>
      <c r="G23" s="12" t="s">
        <v>73</v>
      </c>
      <c r="H23" s="16" t="s">
        <v>108</v>
      </c>
      <c r="I23" s="47">
        <f>SUM(F23:F29)</f>
        <v>6.833333333333334</v>
      </c>
      <c r="J23" s="26">
        <f>I23-K23</f>
        <v>6.333333333333333</v>
      </c>
      <c r="K23" s="47">
        <f>SUMIF($G23:$G29,$G$8,$F23:$F29)</f>
        <v>0.5000000000000009</v>
      </c>
    </row>
    <row r="24" spans="1:11" ht="12.75">
      <c r="A24" s="17">
        <f t="shared" si="1"/>
        <v>1</v>
      </c>
      <c r="B24" s="18">
        <f>B23</f>
        <v>39448</v>
      </c>
      <c r="C24" s="19">
        <f>D23</f>
        <v>0.4236111111111111</v>
      </c>
      <c r="D24" s="19">
        <v>0.4618055555555556</v>
      </c>
      <c r="E24" s="19">
        <f t="shared" si="2"/>
        <v>0.038194444444444475</v>
      </c>
      <c r="F24" s="20">
        <f t="shared" si="0"/>
        <v>0.9166666666666674</v>
      </c>
      <c r="G24" s="12" t="s">
        <v>115</v>
      </c>
      <c r="H24" s="16" t="s">
        <v>124</v>
      </c>
      <c r="I24" s="37"/>
      <c r="K24" s="47"/>
    </row>
    <row r="25" spans="1:11" ht="12.75">
      <c r="A25" s="17">
        <f t="shared" si="1"/>
        <v>1</v>
      </c>
      <c r="B25" s="18">
        <f>B24</f>
        <v>39448</v>
      </c>
      <c r="C25" s="19">
        <f>D24</f>
        <v>0.4618055555555556</v>
      </c>
      <c r="D25" s="19">
        <v>0.4791666666666667</v>
      </c>
      <c r="E25" s="19">
        <f t="shared" si="2"/>
        <v>0.017361111111111105</v>
      </c>
      <c r="F25" s="20">
        <f t="shared" si="0"/>
        <v>0.4166666666666665</v>
      </c>
      <c r="G25" s="12" t="s">
        <v>115</v>
      </c>
      <c r="H25" s="16" t="s">
        <v>125</v>
      </c>
      <c r="I25" s="37"/>
      <c r="K25" s="47"/>
    </row>
    <row r="26" spans="1:11" ht="12.75">
      <c r="A26" s="17">
        <f t="shared" si="1"/>
        <v>1</v>
      </c>
      <c r="B26" s="18">
        <f>B25</f>
        <v>39448</v>
      </c>
      <c r="C26" s="19">
        <f>D25</f>
        <v>0.4791666666666667</v>
      </c>
      <c r="D26" s="19">
        <v>0.4895833333333333</v>
      </c>
      <c r="E26" s="19">
        <f t="shared" si="2"/>
        <v>0.01041666666666663</v>
      </c>
      <c r="F26" s="20">
        <f t="shared" si="0"/>
        <v>0.2499999999999991</v>
      </c>
      <c r="G26" s="12" t="s">
        <v>80</v>
      </c>
      <c r="H26" s="16" t="s">
        <v>4</v>
      </c>
      <c r="I26" s="37"/>
      <c r="K26" s="47"/>
    </row>
    <row r="27" spans="1:11" ht="12.75">
      <c r="A27" s="17">
        <f t="shared" si="1"/>
        <v>1</v>
      </c>
      <c r="B27" s="18">
        <f>B26</f>
        <v>39448</v>
      </c>
      <c r="C27" s="19">
        <f>D26</f>
        <v>0.4895833333333333</v>
      </c>
      <c r="D27" s="19">
        <v>0.625</v>
      </c>
      <c r="E27" s="19">
        <f t="shared" si="2"/>
        <v>0.13541666666666669</v>
      </c>
      <c r="F27" s="20">
        <f t="shared" si="0"/>
        <v>3.2500000000000004</v>
      </c>
      <c r="G27" s="12" t="s">
        <v>115</v>
      </c>
      <c r="H27" s="16" t="s">
        <v>126</v>
      </c>
      <c r="I27" s="37"/>
      <c r="K27" s="47"/>
    </row>
    <row r="28" spans="1:11" ht="12.75">
      <c r="A28" s="17">
        <f t="shared" si="1"/>
        <v>1</v>
      </c>
      <c r="B28" s="18">
        <f>B27</f>
        <v>39448</v>
      </c>
      <c r="C28" s="19">
        <f>D27</f>
        <v>0.625</v>
      </c>
      <c r="D28" s="19">
        <v>0.6875</v>
      </c>
      <c r="E28" s="19">
        <f t="shared" si="2"/>
        <v>0.0625</v>
      </c>
      <c r="F28" s="20">
        <f t="shared" si="0"/>
        <v>1.5</v>
      </c>
      <c r="G28" s="12" t="s">
        <v>115</v>
      </c>
      <c r="H28" s="16" t="s">
        <v>9</v>
      </c>
      <c r="I28" s="37"/>
      <c r="K28" s="47"/>
    </row>
    <row r="29" spans="1:11" s="38" customFormat="1" ht="4.5" customHeight="1">
      <c r="A29" s="39">
        <f t="shared" si="1"/>
        <v>1</v>
      </c>
      <c r="B29" s="40"/>
      <c r="C29" s="41"/>
      <c r="D29" s="41"/>
      <c r="E29" s="41"/>
      <c r="F29" s="42"/>
      <c r="G29" s="43"/>
      <c r="H29" s="45"/>
      <c r="I29" s="37"/>
      <c r="K29" s="47"/>
    </row>
    <row r="30" spans="1:11" ht="25.5">
      <c r="A30" s="17">
        <f>A23</f>
        <v>1</v>
      </c>
      <c r="B30" s="18">
        <f>B23+1</f>
        <v>39449</v>
      </c>
      <c r="C30" s="19">
        <v>0.4270833333333333</v>
      </c>
      <c r="D30" s="19">
        <v>0.4444444444444444</v>
      </c>
      <c r="E30" s="19">
        <f aca="true" t="shared" si="3" ref="E30:E35">D30-C30</f>
        <v>0.017361111111111105</v>
      </c>
      <c r="F30" s="20">
        <f t="shared" si="0"/>
        <v>0.4166666666666665</v>
      </c>
      <c r="G30" s="12" t="s">
        <v>73</v>
      </c>
      <c r="H30" s="16" t="s">
        <v>8</v>
      </c>
      <c r="I30" s="47">
        <f>SUM(F30:F36)</f>
        <v>3.7500000000000013</v>
      </c>
      <c r="J30" s="26">
        <f>I30-K30</f>
        <v>3.333333333333335</v>
      </c>
      <c r="K30" s="47">
        <f>SUMIF($G30:$G36,$G$8,$F30:$F36)</f>
        <v>0.4166666666666665</v>
      </c>
    </row>
    <row r="31" spans="1:11" ht="12.75">
      <c r="A31" s="17">
        <f t="shared" si="1"/>
        <v>1</v>
      </c>
      <c r="B31" s="18">
        <f>B30</f>
        <v>39449</v>
      </c>
      <c r="C31" s="19">
        <f>D30</f>
        <v>0.4444444444444444</v>
      </c>
      <c r="D31" s="19">
        <v>0.46527777777777773</v>
      </c>
      <c r="E31" s="19">
        <f t="shared" si="3"/>
        <v>0.020833333333333315</v>
      </c>
      <c r="F31" s="20">
        <f t="shared" si="0"/>
        <v>0.49999999999999956</v>
      </c>
      <c r="G31" s="12" t="s">
        <v>80</v>
      </c>
      <c r="H31" s="16" t="s">
        <v>106</v>
      </c>
      <c r="I31" s="37"/>
      <c r="K31" s="47"/>
    </row>
    <row r="32" spans="1:11" ht="25.5">
      <c r="A32" s="17">
        <f t="shared" si="1"/>
        <v>1</v>
      </c>
      <c r="B32" s="18">
        <f>B31</f>
        <v>39449</v>
      </c>
      <c r="C32" s="19">
        <f>D31</f>
        <v>0.46527777777777773</v>
      </c>
      <c r="D32" s="19">
        <v>0.513888888888889</v>
      </c>
      <c r="E32" s="19">
        <f t="shared" si="3"/>
        <v>0.048611111111111216</v>
      </c>
      <c r="F32" s="20">
        <f t="shared" si="0"/>
        <v>1.1666666666666692</v>
      </c>
      <c r="G32" s="12" t="s">
        <v>116</v>
      </c>
      <c r="H32" s="16" t="s">
        <v>81</v>
      </c>
      <c r="I32" s="37"/>
      <c r="K32" s="47"/>
    </row>
    <row r="33" spans="1:11" ht="25.5">
      <c r="A33" s="17">
        <f t="shared" si="1"/>
        <v>1</v>
      </c>
      <c r="B33" s="18">
        <f>B32</f>
        <v>39449</v>
      </c>
      <c r="C33" s="19">
        <f>D32</f>
        <v>0.513888888888889</v>
      </c>
      <c r="D33" s="19">
        <v>0.53125</v>
      </c>
      <c r="E33" s="19">
        <f t="shared" si="3"/>
        <v>0.01736111111111105</v>
      </c>
      <c r="F33" s="20">
        <f t="shared" si="0"/>
        <v>0.4166666666666652</v>
      </c>
      <c r="G33" s="12" t="s">
        <v>80</v>
      </c>
      <c r="H33" s="16" t="s">
        <v>101</v>
      </c>
      <c r="I33" s="37"/>
      <c r="K33" s="47"/>
    </row>
    <row r="34" spans="1:11" ht="12.75">
      <c r="A34" s="17">
        <f t="shared" si="1"/>
        <v>1</v>
      </c>
      <c r="B34" s="18">
        <f>B33</f>
        <v>39449</v>
      </c>
      <c r="C34" s="19">
        <f>D33</f>
        <v>0.53125</v>
      </c>
      <c r="D34" s="19">
        <v>0.5625</v>
      </c>
      <c r="E34" s="19">
        <f t="shared" si="3"/>
        <v>0.03125</v>
      </c>
      <c r="F34" s="20">
        <f t="shared" si="0"/>
        <v>0.75</v>
      </c>
      <c r="G34" s="12" t="s">
        <v>80</v>
      </c>
      <c r="H34" s="16" t="s">
        <v>102</v>
      </c>
      <c r="I34" s="37"/>
      <c r="K34" s="47"/>
    </row>
    <row r="35" spans="1:11" ht="12.75">
      <c r="A35" s="17">
        <f t="shared" si="1"/>
        <v>1</v>
      </c>
      <c r="B35" s="18">
        <f>B34</f>
        <v>39449</v>
      </c>
      <c r="C35" s="19">
        <f>D34</f>
        <v>0.5625</v>
      </c>
      <c r="D35" s="19">
        <v>0.5833333333333334</v>
      </c>
      <c r="E35" s="19">
        <f t="shared" si="3"/>
        <v>0.02083333333333337</v>
      </c>
      <c r="F35" s="20">
        <f t="shared" si="0"/>
        <v>0.5000000000000009</v>
      </c>
      <c r="G35" s="12" t="s">
        <v>115</v>
      </c>
      <c r="H35" s="16" t="s">
        <v>11</v>
      </c>
      <c r="I35" s="37"/>
      <c r="K35" s="47"/>
    </row>
    <row r="36" spans="1:11" s="38" customFormat="1" ht="4.5" customHeight="1">
      <c r="A36" s="39">
        <f t="shared" si="1"/>
        <v>1</v>
      </c>
      <c r="B36" s="40"/>
      <c r="C36" s="41"/>
      <c r="D36" s="41"/>
      <c r="E36" s="41"/>
      <c r="F36" s="42"/>
      <c r="G36" s="43"/>
      <c r="H36" s="45"/>
      <c r="I36" s="46"/>
      <c r="K36" s="47"/>
    </row>
    <row r="37" spans="1:11" ht="12.75">
      <c r="A37" s="17">
        <f>A30</f>
        <v>1</v>
      </c>
      <c r="B37" s="18">
        <f>B30+1</f>
        <v>39450</v>
      </c>
      <c r="C37" s="19">
        <v>0.40277777777777773</v>
      </c>
      <c r="D37" s="19">
        <v>0.4270833333333333</v>
      </c>
      <c r="E37" s="19">
        <f>D37-C37</f>
        <v>0.02430555555555558</v>
      </c>
      <c r="F37" s="20">
        <f t="shared" si="0"/>
        <v>0.5833333333333339</v>
      </c>
      <c r="G37" s="12" t="s">
        <v>73</v>
      </c>
      <c r="H37" s="16" t="s">
        <v>93</v>
      </c>
      <c r="I37" s="47">
        <f>SUM(F37:F42)</f>
        <v>10.500000000000004</v>
      </c>
      <c r="J37" s="26">
        <f>I37-K37</f>
        <v>9.91666666666667</v>
      </c>
      <c r="K37" s="47">
        <f>SUMIF($G37:$G42,$G$8,$F37:$F42)</f>
        <v>0.5833333333333339</v>
      </c>
    </row>
    <row r="38" spans="1:11" ht="40.5" customHeight="1">
      <c r="A38" s="17">
        <f t="shared" si="1"/>
        <v>1</v>
      </c>
      <c r="B38" s="18">
        <f>B37</f>
        <v>39450</v>
      </c>
      <c r="C38" s="19">
        <f>D37</f>
        <v>0.4270833333333333</v>
      </c>
      <c r="D38" s="19">
        <v>0.4479166666666667</v>
      </c>
      <c r="E38" s="19">
        <f>D38-C38</f>
        <v>0.02083333333333337</v>
      </c>
      <c r="F38" s="20">
        <f t="shared" si="0"/>
        <v>0.5000000000000009</v>
      </c>
      <c r="G38" s="12" t="s">
        <v>117</v>
      </c>
      <c r="H38" s="16" t="s">
        <v>7</v>
      </c>
      <c r="I38" s="37"/>
      <c r="K38" s="47"/>
    </row>
    <row r="39" spans="1:11" ht="25.5">
      <c r="A39" s="17">
        <f t="shared" si="1"/>
        <v>1</v>
      </c>
      <c r="B39" s="18">
        <f>B38</f>
        <v>39450</v>
      </c>
      <c r="C39" s="19">
        <f>D38</f>
        <v>0.4479166666666667</v>
      </c>
      <c r="D39" s="19">
        <v>0.7708333333333334</v>
      </c>
      <c r="E39" s="19">
        <f>D39-C39</f>
        <v>0.3229166666666667</v>
      </c>
      <c r="F39" s="20">
        <f t="shared" si="0"/>
        <v>7.75</v>
      </c>
      <c r="G39" s="12" t="s">
        <v>117</v>
      </c>
      <c r="H39" s="16" t="s">
        <v>95</v>
      </c>
      <c r="I39" s="37"/>
      <c r="K39" s="47"/>
    </row>
    <row r="40" spans="1:11" ht="25.5">
      <c r="A40" s="17">
        <f t="shared" si="1"/>
        <v>1</v>
      </c>
      <c r="B40" s="18">
        <f>B39</f>
        <v>39450</v>
      </c>
      <c r="C40" s="19">
        <f>D39</f>
        <v>0.7708333333333334</v>
      </c>
      <c r="D40" s="19">
        <v>0.8125</v>
      </c>
      <c r="E40" s="19">
        <f>D40-C40</f>
        <v>0.04166666666666663</v>
      </c>
      <c r="F40" s="20">
        <f t="shared" si="0"/>
        <v>0.9999999999999991</v>
      </c>
      <c r="G40" s="12" t="s">
        <v>117</v>
      </c>
      <c r="H40" s="16" t="s">
        <v>97</v>
      </c>
      <c r="I40" s="37"/>
      <c r="K40" s="47"/>
    </row>
    <row r="41" spans="1:11" ht="12.75">
      <c r="A41" s="17">
        <f t="shared" si="1"/>
        <v>1</v>
      </c>
      <c r="B41" s="18">
        <f>B40</f>
        <v>39450</v>
      </c>
      <c r="C41" s="19">
        <f>D40</f>
        <v>0.8125</v>
      </c>
      <c r="D41" s="19">
        <v>0.8402777777777778</v>
      </c>
      <c r="E41" s="19">
        <f>D41-C41</f>
        <v>0.02777777777777779</v>
      </c>
      <c r="F41" s="20">
        <f t="shared" si="0"/>
        <v>0.666666666666667</v>
      </c>
      <c r="G41" s="12" t="s">
        <v>118</v>
      </c>
      <c r="H41" s="16" t="s">
        <v>98</v>
      </c>
      <c r="I41" s="37"/>
      <c r="K41" s="47"/>
    </row>
    <row r="42" spans="1:11" s="38" customFormat="1" ht="6" customHeight="1">
      <c r="A42" s="39">
        <f t="shared" si="1"/>
        <v>1</v>
      </c>
      <c r="B42" s="40"/>
      <c r="C42" s="41"/>
      <c r="D42" s="41"/>
      <c r="E42" s="41"/>
      <c r="F42" s="42"/>
      <c r="G42" s="43"/>
      <c r="H42" s="44"/>
      <c r="I42" s="37"/>
      <c r="K42" s="47"/>
    </row>
    <row r="43" spans="1:11" ht="12.75">
      <c r="A43" s="17">
        <f>A37</f>
        <v>1</v>
      </c>
      <c r="B43" s="18">
        <f>B37+1</f>
        <v>39451</v>
      </c>
      <c r="C43" s="19">
        <v>0.3020833333333333</v>
      </c>
      <c r="D43" s="19">
        <v>0.3125</v>
      </c>
      <c r="E43" s="19">
        <f aca="true" t="shared" si="4" ref="E43:E48">D43-C43</f>
        <v>0.010416666666666685</v>
      </c>
      <c r="F43" s="20">
        <f t="shared" si="0"/>
        <v>0.25000000000000044</v>
      </c>
      <c r="G43" s="12" t="s">
        <v>73</v>
      </c>
      <c r="H43" s="16" t="s">
        <v>99</v>
      </c>
      <c r="I43" s="47">
        <f>SUM(F43:F49)</f>
        <v>13</v>
      </c>
      <c r="J43" s="26">
        <f>I43-K43</f>
        <v>11.416666666666664</v>
      </c>
      <c r="K43" s="47">
        <f>SUMIF($G43:$G50,$G$8,$F43:$F50)</f>
        <v>1.5833333333333357</v>
      </c>
    </row>
    <row r="44" spans="1:11" ht="25.5">
      <c r="A44" s="17">
        <f t="shared" si="1"/>
        <v>1</v>
      </c>
      <c r="B44" s="18">
        <f t="shared" si="1"/>
        <v>39451</v>
      </c>
      <c r="C44" s="19">
        <f aca="true" t="shared" si="5" ref="C44:C49">D43</f>
        <v>0.3125</v>
      </c>
      <c r="D44" s="19">
        <v>0.46527777777777773</v>
      </c>
      <c r="E44" s="19">
        <f t="shared" si="4"/>
        <v>0.15277777777777773</v>
      </c>
      <c r="F44" s="20">
        <f t="shared" si="0"/>
        <v>3.6666666666666656</v>
      </c>
      <c r="G44" s="12" t="s">
        <v>115</v>
      </c>
      <c r="H44" s="16" t="s">
        <v>6</v>
      </c>
      <c r="I44" s="37"/>
      <c r="K44" s="47"/>
    </row>
    <row r="45" spans="1:11" ht="12.75">
      <c r="A45" s="17">
        <f t="shared" si="1"/>
        <v>1</v>
      </c>
      <c r="B45" s="18">
        <f t="shared" si="1"/>
        <v>39451</v>
      </c>
      <c r="C45" s="19">
        <f t="shared" si="5"/>
        <v>0.46527777777777773</v>
      </c>
      <c r="D45" s="19">
        <v>0.5208333333333334</v>
      </c>
      <c r="E45" s="19">
        <f t="shared" si="4"/>
        <v>0.055555555555555636</v>
      </c>
      <c r="F45" s="20">
        <f t="shared" si="0"/>
        <v>1.3333333333333353</v>
      </c>
      <c r="G45" s="12" t="s">
        <v>73</v>
      </c>
      <c r="H45" s="16" t="s">
        <v>5</v>
      </c>
      <c r="I45" s="37"/>
      <c r="K45" s="47"/>
    </row>
    <row r="46" spans="1:11" ht="12.75">
      <c r="A46" s="17">
        <f t="shared" si="1"/>
        <v>1</v>
      </c>
      <c r="B46" s="18">
        <f t="shared" si="1"/>
        <v>39451</v>
      </c>
      <c r="C46" s="19">
        <f t="shared" si="5"/>
        <v>0.5208333333333334</v>
      </c>
      <c r="D46" s="19">
        <v>0.53125</v>
      </c>
      <c r="E46" s="19">
        <f t="shared" si="4"/>
        <v>0.01041666666666663</v>
      </c>
      <c r="F46" s="20">
        <f t="shared" si="0"/>
        <v>0.2499999999999991</v>
      </c>
      <c r="G46" s="12" t="s">
        <v>80</v>
      </c>
      <c r="H46" s="16" t="s">
        <v>87</v>
      </c>
      <c r="I46" s="37"/>
      <c r="K46" s="47"/>
    </row>
    <row r="47" spans="1:11" ht="25.5">
      <c r="A47" s="17">
        <f t="shared" si="1"/>
        <v>1</v>
      </c>
      <c r="B47" s="18">
        <f t="shared" si="1"/>
        <v>39451</v>
      </c>
      <c r="C47" s="19">
        <f t="shared" si="5"/>
        <v>0.53125</v>
      </c>
      <c r="D47" s="19">
        <v>0.7708333333333334</v>
      </c>
      <c r="E47" s="19">
        <f t="shared" si="4"/>
        <v>0.23958333333333337</v>
      </c>
      <c r="F47" s="20">
        <f t="shared" si="0"/>
        <v>5.750000000000001</v>
      </c>
      <c r="G47" s="12" t="s">
        <v>116</v>
      </c>
      <c r="H47" s="16" t="s">
        <v>88</v>
      </c>
      <c r="I47" s="37"/>
      <c r="K47" s="47"/>
    </row>
    <row r="48" spans="1:11" ht="25.5">
      <c r="A48" s="17">
        <f t="shared" si="1"/>
        <v>1</v>
      </c>
      <c r="B48" s="18">
        <f t="shared" si="1"/>
        <v>39451</v>
      </c>
      <c r="C48" s="19">
        <f t="shared" si="5"/>
        <v>0.7708333333333334</v>
      </c>
      <c r="D48" s="19">
        <v>0.8333333333333334</v>
      </c>
      <c r="E48" s="19">
        <f t="shared" si="4"/>
        <v>0.0625</v>
      </c>
      <c r="F48" s="20">
        <f t="shared" si="0"/>
        <v>1.5</v>
      </c>
      <c r="G48" s="12" t="s">
        <v>115</v>
      </c>
      <c r="H48" s="16" t="s">
        <v>65</v>
      </c>
      <c r="I48" s="37"/>
      <c r="K48" s="47"/>
    </row>
    <row r="49" spans="1:11" ht="25.5">
      <c r="A49" s="17">
        <f t="shared" si="1"/>
        <v>1</v>
      </c>
      <c r="B49" s="18">
        <f t="shared" si="1"/>
        <v>39451</v>
      </c>
      <c r="C49" s="19">
        <f t="shared" si="5"/>
        <v>0.8333333333333334</v>
      </c>
      <c r="D49" s="19">
        <v>0.84375</v>
      </c>
      <c r="E49" s="19">
        <f>D49-C49</f>
        <v>0.01041666666666663</v>
      </c>
      <c r="F49" s="20">
        <f t="shared" si="0"/>
        <v>0.2499999999999991</v>
      </c>
      <c r="G49" s="12" t="s">
        <v>80</v>
      </c>
      <c r="H49" s="16" t="s">
        <v>14</v>
      </c>
      <c r="I49" s="37"/>
      <c r="K49" s="47"/>
    </row>
    <row r="50" spans="1:9" s="38" customFormat="1" ht="5.25" customHeight="1">
      <c r="A50" s="37">
        <f t="shared" si="1"/>
        <v>1</v>
      </c>
      <c r="B50" s="37"/>
      <c r="C50" s="37"/>
      <c r="D50" s="37"/>
      <c r="E50" s="37"/>
      <c r="F50" s="37"/>
      <c r="G50" s="37"/>
      <c r="H50" s="37"/>
      <c r="I50" s="37"/>
    </row>
  </sheetData>
  <printOptions/>
  <pageMargins left="0.75" right="0.75" top="1" bottom="1" header="0.5" footer="0.5"/>
  <pageSetup fitToHeight="1" fitToWidth="1" orientation="portrait" scale="57" r:id="rId1"/>
</worksheet>
</file>

<file path=xl/worksheets/sheet3.xml><?xml version="1.0" encoding="utf-8"?>
<worksheet xmlns="http://schemas.openxmlformats.org/spreadsheetml/2006/main" xmlns:r="http://schemas.openxmlformats.org/officeDocument/2006/relationships">
  <sheetPr>
    <pageSetUpPr fitToPage="1"/>
  </sheetPr>
  <dimension ref="A1:S54"/>
  <sheetViews>
    <sheetView zoomScale="85" zoomScaleNormal="85" workbookViewId="0" topLeftCell="A1">
      <selection activeCell="F10" sqref="F10"/>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Wk18May!E2</f>
        <v>Comments describing Project_A</v>
      </c>
      <c r="F2" s="20">
        <f>SUMIF($G$14:$G$52,$G2,$F$14:$F$52)</f>
        <v>0</v>
      </c>
      <c r="G2" s="12" t="str">
        <f>Wk18May!G2</f>
        <v>Project_A</v>
      </c>
      <c r="H2" s="16"/>
      <c r="I2" s="37"/>
    </row>
    <row r="3" spans="1:9" ht="12.75">
      <c r="A3" s="17"/>
      <c r="B3" s="18"/>
      <c r="C3" s="19"/>
      <c r="D3" s="19"/>
      <c r="E3" s="28" t="str">
        <f>Wk18May!E3</f>
        <v>Comments describing Project_B</v>
      </c>
      <c r="F3" s="20">
        <f aca="true" t="shared" si="0" ref="F3:F8">SUMIF($G$14:$G$52,$G3,$F$14:$F$52)</f>
        <v>0</v>
      </c>
      <c r="G3" s="12" t="str">
        <f>Wk18May!G3</f>
        <v>Project_B</v>
      </c>
      <c r="H3" s="16"/>
      <c r="I3" s="37"/>
    </row>
    <row r="4" spans="1:9" ht="12.75">
      <c r="A4" s="17"/>
      <c r="B4" s="18"/>
      <c r="C4" s="19"/>
      <c r="D4" s="19"/>
      <c r="E4" s="28" t="str">
        <f>Wk18May!E4</f>
        <v>Comments describing Project_C</v>
      </c>
      <c r="F4" s="20">
        <f t="shared" si="0"/>
        <v>14.333333333333334</v>
      </c>
      <c r="G4" s="12" t="str">
        <f>Wk18May!G4</f>
        <v>Project_C</v>
      </c>
      <c r="H4" s="16"/>
      <c r="I4" s="37"/>
    </row>
    <row r="5" spans="1:9" ht="12.75">
      <c r="A5" s="17"/>
      <c r="B5" s="18"/>
      <c r="C5" s="19"/>
      <c r="D5" s="19"/>
      <c r="E5" s="28" t="str">
        <f>Wk18May!E5</f>
        <v>Comments describing Project_D</v>
      </c>
      <c r="F5" s="20">
        <f t="shared" si="0"/>
        <v>7.5</v>
      </c>
      <c r="G5" s="12" t="str">
        <f>Wk18May!G5</f>
        <v>Project_D</v>
      </c>
      <c r="H5" s="16"/>
      <c r="I5" s="37"/>
    </row>
    <row r="6" spans="1:9" ht="12.75">
      <c r="A6" s="17"/>
      <c r="B6" s="18"/>
      <c r="C6" s="19"/>
      <c r="D6" s="19"/>
      <c r="E6" s="28" t="str">
        <f>Wk18May!E6</f>
        <v>Comments describing Project_E</v>
      </c>
      <c r="F6" s="20">
        <f t="shared" si="0"/>
        <v>11.833333333333336</v>
      </c>
      <c r="G6" s="12" t="str">
        <f>Wk18May!G6</f>
        <v>Project_E</v>
      </c>
      <c r="H6" s="16"/>
      <c r="I6" s="37"/>
    </row>
    <row r="7" spans="1:9" ht="12.75">
      <c r="A7" s="17"/>
      <c r="B7" s="18"/>
      <c r="C7" s="19"/>
      <c r="D7" s="19"/>
      <c r="E7" s="28" t="s">
        <v>39</v>
      </c>
      <c r="F7" s="20">
        <f t="shared" si="0"/>
        <v>5.416666666666667</v>
      </c>
      <c r="G7" s="12" t="s">
        <v>40</v>
      </c>
      <c r="H7" s="16"/>
      <c r="I7" s="37"/>
    </row>
    <row r="8" spans="1:9" ht="12.75">
      <c r="A8" s="17"/>
      <c r="B8" s="18"/>
      <c r="C8" s="19"/>
      <c r="D8" s="19"/>
      <c r="E8" s="28" t="str">
        <f>Wk18May!E7</f>
        <v>Administrative Tasks</v>
      </c>
      <c r="F8" s="20">
        <f t="shared" si="0"/>
        <v>2.9166666666666643</v>
      </c>
      <c r="G8" s="12" t="str">
        <f>Wk18May!G7</f>
        <v>Admin</v>
      </c>
      <c r="H8" s="16"/>
      <c r="I8" s="37"/>
    </row>
    <row r="9" spans="1:9" ht="12.75">
      <c r="A9" s="17"/>
      <c r="B9" s="18"/>
      <c r="C9" s="19"/>
      <c r="D9" s="19"/>
      <c r="E9" s="83" t="str">
        <f>Wk18May!E8</f>
        <v>sub-Total</v>
      </c>
      <c r="F9" s="84">
        <f>SUM(F2:F8)</f>
        <v>42</v>
      </c>
      <c r="G9" s="85" t="str">
        <f>Wk18May!G8</f>
        <v>Billable</v>
      </c>
      <c r="H9" s="16"/>
      <c r="I9" s="37"/>
    </row>
    <row r="10" spans="1:9" ht="12.75">
      <c r="A10" s="17"/>
      <c r="B10" s="18"/>
      <c r="C10" s="19"/>
      <c r="D10" s="19"/>
      <c r="E10" s="28" t="str">
        <f>Wk18May!E9</f>
        <v>Time not to be Billed to the Client</v>
      </c>
      <c r="F10" s="20">
        <f>SUMIF($G$14:$G$52,$G10,$F$14:$F$52)</f>
        <v>3.2500000000000018</v>
      </c>
      <c r="G10" s="12" t="str">
        <f>Wk18May!G9</f>
        <v>non-Billable</v>
      </c>
      <c r="H10" s="16"/>
      <c r="I10" s="37"/>
    </row>
    <row r="11" spans="1:11" ht="12.75">
      <c r="A11" s="17"/>
      <c r="B11" s="18"/>
      <c r="C11" s="19"/>
      <c r="D11" s="13"/>
      <c r="E11" s="27" t="s">
        <v>79</v>
      </c>
      <c r="F11" s="21">
        <f>SUM(F9:F10)</f>
        <v>45.25</v>
      </c>
      <c r="G11" s="15" t="s">
        <v>77</v>
      </c>
      <c r="H11" s="16"/>
      <c r="I11" s="80" t="s">
        <v>77</v>
      </c>
      <c r="J11" s="1" t="s">
        <v>89</v>
      </c>
      <c r="K11" s="78" t="s">
        <v>86</v>
      </c>
    </row>
    <row r="12" spans="1:11" ht="12.75">
      <c r="A12" s="12"/>
      <c r="B12" s="13"/>
      <c r="C12" s="13"/>
      <c r="H12" s="16"/>
      <c r="I12" s="47">
        <f>SUM(I14:I52)</f>
        <v>45.25</v>
      </c>
      <c r="J12" s="26">
        <f>SUM(J14:J52)</f>
        <v>42</v>
      </c>
      <c r="K12" s="79">
        <f>SUM(K14:K52)</f>
        <v>3.2500000000000018</v>
      </c>
    </row>
    <row r="13" spans="1:9" ht="25.5">
      <c r="A13" s="22" t="s">
        <v>72</v>
      </c>
      <c r="B13" s="23" t="s">
        <v>69</v>
      </c>
      <c r="C13" s="24" t="s">
        <v>24</v>
      </c>
      <c r="D13" s="24" t="s">
        <v>25</v>
      </c>
      <c r="E13" s="24" t="s">
        <v>74</v>
      </c>
      <c r="F13" s="24" t="s">
        <v>75</v>
      </c>
      <c r="G13" s="22" t="s">
        <v>71</v>
      </c>
      <c r="H13" s="25" t="s">
        <v>70</v>
      </c>
      <c r="I13" s="81"/>
    </row>
    <row r="14" spans="1:11" ht="12.75">
      <c r="A14" s="17">
        <f>Wk18Apr!$A$13+1</f>
        <v>19</v>
      </c>
      <c r="B14" s="18">
        <f>Wk18Apr!$B$13+7</f>
        <v>39571</v>
      </c>
      <c r="C14" s="19"/>
      <c r="D14" s="19"/>
      <c r="E14" s="19">
        <f>D14-C14</f>
        <v>0</v>
      </c>
      <c r="F14" s="20">
        <f>E14*24</f>
        <v>0</v>
      </c>
      <c r="G14" s="12"/>
      <c r="H14" s="16"/>
      <c r="I14" s="47">
        <f>SUM(F14:F16)</f>
        <v>0</v>
      </c>
      <c r="J14" s="26">
        <f>I14-K14</f>
        <v>0</v>
      </c>
      <c r="K14" s="47">
        <f>SUMIF($G14:$G16,$G$10,$F14:$F16)</f>
        <v>0</v>
      </c>
    </row>
    <row r="15" spans="1:11" ht="12.75">
      <c r="A15" s="17">
        <f>A14</f>
        <v>19</v>
      </c>
      <c r="B15" s="18">
        <f>B14</f>
        <v>39571</v>
      </c>
      <c r="C15" s="19">
        <f>D14</f>
        <v>0</v>
      </c>
      <c r="D15" s="19"/>
      <c r="E15" s="19">
        <f>D15-C15</f>
        <v>0</v>
      </c>
      <c r="F15" s="20">
        <f>E15*24</f>
        <v>0</v>
      </c>
      <c r="G15" s="12"/>
      <c r="H15" s="16"/>
      <c r="I15" s="37"/>
      <c r="K15" s="47"/>
    </row>
    <row r="16" spans="1:11" s="38" customFormat="1" ht="4.5" customHeight="1">
      <c r="A16" s="39">
        <f>A14</f>
        <v>19</v>
      </c>
      <c r="B16" s="40"/>
      <c r="C16" s="41"/>
      <c r="D16" s="41"/>
      <c r="E16" s="41"/>
      <c r="F16" s="42"/>
      <c r="G16" s="43"/>
      <c r="H16" s="45"/>
      <c r="I16" s="37"/>
      <c r="K16" s="47"/>
    </row>
    <row r="17" spans="1:11" ht="12.75">
      <c r="A17" s="17">
        <f>A14</f>
        <v>19</v>
      </c>
      <c r="B17" s="18">
        <f>B14+1</f>
        <v>39572</v>
      </c>
      <c r="C17" s="19"/>
      <c r="D17" s="19"/>
      <c r="E17" s="19">
        <f>D17-C17</f>
        <v>0</v>
      </c>
      <c r="F17" s="20">
        <f>E17*24</f>
        <v>0</v>
      </c>
      <c r="G17" s="12"/>
      <c r="H17" s="16"/>
      <c r="I17" s="47">
        <f>SUM(F17:F19)</f>
        <v>0</v>
      </c>
      <c r="J17" s="26">
        <f>I17-K17</f>
        <v>0</v>
      </c>
      <c r="K17" s="47">
        <f>SUMIF($G17:$G19,$G$10,$F17:$F19)</f>
        <v>0</v>
      </c>
    </row>
    <row r="18" spans="1:11" ht="12.75">
      <c r="A18" s="17">
        <f>A17</f>
        <v>19</v>
      </c>
      <c r="B18" s="18">
        <f>B17</f>
        <v>39572</v>
      </c>
      <c r="C18" s="19">
        <f>D17</f>
        <v>0</v>
      </c>
      <c r="D18" s="19"/>
      <c r="E18" s="19">
        <f>D18-C18</f>
        <v>0</v>
      </c>
      <c r="F18" s="20">
        <f aca="true" t="shared" si="1" ref="F18:F51">E18*24</f>
        <v>0</v>
      </c>
      <c r="G18" s="12"/>
      <c r="H18" s="16"/>
      <c r="I18" s="37"/>
      <c r="K18" s="47"/>
    </row>
    <row r="19" spans="1:11" s="38" customFormat="1" ht="4.5" customHeight="1">
      <c r="A19" s="39">
        <f>A17</f>
        <v>19</v>
      </c>
      <c r="B19" s="40"/>
      <c r="C19" s="41"/>
      <c r="D19" s="41"/>
      <c r="E19" s="41"/>
      <c r="F19" s="42"/>
      <c r="G19" s="43"/>
      <c r="H19" s="45"/>
      <c r="I19" s="37"/>
      <c r="K19" s="47"/>
    </row>
    <row r="20" spans="1:11" ht="12.75">
      <c r="A20" s="17">
        <f>A17</f>
        <v>19</v>
      </c>
      <c r="B20" s="18">
        <f>B17+1</f>
        <v>39573</v>
      </c>
      <c r="C20" s="19">
        <v>0.375</v>
      </c>
      <c r="D20" s="19">
        <v>0.5208333333333334</v>
      </c>
      <c r="E20" s="19">
        <f>D20-C20</f>
        <v>0.14583333333333337</v>
      </c>
      <c r="F20" s="20">
        <f t="shared" si="1"/>
        <v>3.500000000000001</v>
      </c>
      <c r="G20" s="12" t="s">
        <v>36</v>
      </c>
      <c r="H20" s="16" t="s">
        <v>37</v>
      </c>
      <c r="I20" s="47">
        <f>SUM(F20:F24)</f>
        <v>8</v>
      </c>
      <c r="J20" s="26">
        <f>I20-K20</f>
        <v>8</v>
      </c>
      <c r="K20" s="47">
        <f>SUMIF($G20:$G24,$G$10,$F20:$F24)</f>
        <v>0</v>
      </c>
    </row>
    <row r="21" spans="1:11" ht="12.75">
      <c r="A21" s="17">
        <f aca="true" t="shared" si="2" ref="A21:B52">A20</f>
        <v>19</v>
      </c>
      <c r="B21" s="18">
        <f>B20</f>
        <v>39573</v>
      </c>
      <c r="C21" s="19">
        <f>D20</f>
        <v>0.5208333333333334</v>
      </c>
      <c r="D21" s="19">
        <v>0.6319444444444444</v>
      </c>
      <c r="E21" s="19">
        <f>D21-C21</f>
        <v>0.11111111111111105</v>
      </c>
      <c r="F21" s="20">
        <f t="shared" si="1"/>
        <v>2.666666666666665</v>
      </c>
      <c r="G21" s="12" t="s">
        <v>80</v>
      </c>
      <c r="H21" s="16" t="s">
        <v>18</v>
      </c>
      <c r="I21" s="37"/>
      <c r="K21" s="47"/>
    </row>
    <row r="22" spans="1:11" ht="12.75">
      <c r="A22" s="17">
        <f t="shared" si="2"/>
        <v>19</v>
      </c>
      <c r="B22" s="18">
        <f>B21</f>
        <v>39573</v>
      </c>
      <c r="C22" s="19">
        <f>D21</f>
        <v>0.6319444444444444</v>
      </c>
      <c r="D22" s="19">
        <v>0.6458333333333334</v>
      </c>
      <c r="E22" s="19">
        <f>D22-C22</f>
        <v>0.01388888888888895</v>
      </c>
      <c r="F22" s="20">
        <f t="shared" si="1"/>
        <v>0.3333333333333348</v>
      </c>
      <c r="G22" s="12" t="s">
        <v>36</v>
      </c>
      <c r="H22" s="16" t="s">
        <v>37</v>
      </c>
      <c r="I22" s="37"/>
      <c r="K22" s="47"/>
    </row>
    <row r="23" spans="1:11" ht="12.75">
      <c r="A23" s="17">
        <f t="shared" si="2"/>
        <v>19</v>
      </c>
      <c r="B23" s="18">
        <f>B22</f>
        <v>39573</v>
      </c>
      <c r="C23" s="19">
        <f>D22</f>
        <v>0.6458333333333334</v>
      </c>
      <c r="D23" s="19">
        <v>0.7083333333333334</v>
      </c>
      <c r="E23" s="19">
        <f>D23-C23</f>
        <v>0.0625</v>
      </c>
      <c r="F23" s="20">
        <f t="shared" si="1"/>
        <v>1.5</v>
      </c>
      <c r="G23" s="12" t="s">
        <v>36</v>
      </c>
      <c r="H23" s="16" t="s">
        <v>37</v>
      </c>
      <c r="I23" s="37"/>
      <c r="K23" s="47"/>
    </row>
    <row r="24" spans="1:11" s="38" customFormat="1" ht="5.25" customHeight="1">
      <c r="A24" s="39">
        <f>A23</f>
        <v>19</v>
      </c>
      <c r="B24" s="40"/>
      <c r="C24" s="41"/>
      <c r="D24" s="41"/>
      <c r="E24" s="41"/>
      <c r="F24" s="42"/>
      <c r="G24" s="43"/>
      <c r="H24" s="45"/>
      <c r="I24" s="37"/>
      <c r="K24" s="47"/>
    </row>
    <row r="25" spans="1:11" ht="12.75">
      <c r="A25" s="17">
        <f>A20</f>
        <v>19</v>
      </c>
      <c r="B25" s="18">
        <f>B20+1</f>
        <v>39574</v>
      </c>
      <c r="C25" s="19">
        <v>0.34375</v>
      </c>
      <c r="D25" s="19">
        <v>0.4236111111111111</v>
      </c>
      <c r="E25" s="19">
        <f aca="true" t="shared" si="3" ref="E25:E30">D25-C25</f>
        <v>0.0798611111111111</v>
      </c>
      <c r="F25" s="20">
        <f t="shared" si="1"/>
        <v>1.9166666666666665</v>
      </c>
      <c r="G25" s="12" t="s">
        <v>73</v>
      </c>
      <c r="H25" s="16" t="s">
        <v>141</v>
      </c>
      <c r="I25" s="47">
        <f>SUM(F25:F31)</f>
        <v>7.583333333333333</v>
      </c>
      <c r="J25" s="26">
        <f>I25-K25</f>
        <v>5.666666666666666</v>
      </c>
      <c r="K25" s="47">
        <f>SUMIF($G25:$G31,$G$10,$F25:$F31)</f>
        <v>1.9166666666666665</v>
      </c>
    </row>
    <row r="26" spans="1:11" ht="12.75">
      <c r="A26" s="17">
        <f t="shared" si="2"/>
        <v>19</v>
      </c>
      <c r="B26" s="18">
        <f>B25</f>
        <v>39574</v>
      </c>
      <c r="C26" s="19">
        <f>D25</f>
        <v>0.4236111111111111</v>
      </c>
      <c r="D26" s="19">
        <v>0.4618055555555556</v>
      </c>
      <c r="E26" s="19">
        <f t="shared" si="3"/>
        <v>0.038194444444444475</v>
      </c>
      <c r="F26" s="20">
        <f t="shared" si="1"/>
        <v>0.9166666666666674</v>
      </c>
      <c r="G26" s="12" t="s">
        <v>36</v>
      </c>
      <c r="H26" s="16" t="s">
        <v>37</v>
      </c>
      <c r="I26" s="37"/>
      <c r="K26" s="47"/>
    </row>
    <row r="27" spans="1:11" ht="12.75">
      <c r="A27" s="17">
        <f t="shared" si="2"/>
        <v>19</v>
      </c>
      <c r="B27" s="18">
        <f>B26</f>
        <v>39574</v>
      </c>
      <c r="C27" s="19">
        <f>D26</f>
        <v>0.4618055555555556</v>
      </c>
      <c r="D27" s="19">
        <v>0.4791666666666667</v>
      </c>
      <c r="E27" s="19">
        <f t="shared" si="3"/>
        <v>0.017361111111111105</v>
      </c>
      <c r="F27" s="20">
        <f t="shared" si="1"/>
        <v>0.4166666666666665</v>
      </c>
      <c r="G27" s="12" t="s">
        <v>36</v>
      </c>
      <c r="H27" s="16" t="s">
        <v>37</v>
      </c>
      <c r="I27" s="37"/>
      <c r="K27" s="47"/>
    </row>
    <row r="28" spans="1:11" ht="12.75">
      <c r="A28" s="17">
        <f t="shared" si="2"/>
        <v>19</v>
      </c>
      <c r="B28" s="18">
        <f>B27</f>
        <v>39574</v>
      </c>
      <c r="C28" s="19">
        <f>D27</f>
        <v>0.4791666666666667</v>
      </c>
      <c r="D28" s="19">
        <v>0.4895833333333333</v>
      </c>
      <c r="E28" s="19">
        <f t="shared" si="3"/>
        <v>0.01041666666666663</v>
      </c>
      <c r="F28" s="20">
        <f t="shared" si="1"/>
        <v>0.2499999999999991</v>
      </c>
      <c r="G28" s="12" t="s">
        <v>80</v>
      </c>
      <c r="H28" s="16" t="s">
        <v>19</v>
      </c>
      <c r="I28" s="37"/>
      <c r="K28" s="47"/>
    </row>
    <row r="29" spans="1:11" ht="12.75">
      <c r="A29" s="17">
        <f t="shared" si="2"/>
        <v>19</v>
      </c>
      <c r="B29" s="18">
        <f>B28</f>
        <v>39574</v>
      </c>
      <c r="C29" s="19">
        <f>D28</f>
        <v>0.4895833333333333</v>
      </c>
      <c r="D29" s="19">
        <v>0.625</v>
      </c>
      <c r="E29" s="19">
        <f t="shared" si="3"/>
        <v>0.13541666666666669</v>
      </c>
      <c r="F29" s="20">
        <f t="shared" si="1"/>
        <v>3.2500000000000004</v>
      </c>
      <c r="G29" s="12" t="s">
        <v>36</v>
      </c>
      <c r="H29" s="16" t="s">
        <v>37</v>
      </c>
      <c r="I29" s="37"/>
      <c r="K29" s="47"/>
    </row>
    <row r="30" spans="1:11" ht="12.75">
      <c r="A30" s="17">
        <f t="shared" si="2"/>
        <v>19</v>
      </c>
      <c r="B30" s="18">
        <f>B29</f>
        <v>39574</v>
      </c>
      <c r="C30" s="19">
        <f>D29</f>
        <v>0.625</v>
      </c>
      <c r="D30" s="19">
        <v>0.6597222222222222</v>
      </c>
      <c r="E30" s="19">
        <f t="shared" si="3"/>
        <v>0.03472222222222221</v>
      </c>
      <c r="F30" s="20">
        <f t="shared" si="1"/>
        <v>0.833333333333333</v>
      </c>
      <c r="G30" s="12" t="s">
        <v>36</v>
      </c>
      <c r="H30" s="16" t="s">
        <v>37</v>
      </c>
      <c r="I30" s="37"/>
      <c r="K30" s="47"/>
    </row>
    <row r="31" spans="1:11" s="38" customFormat="1" ht="4.5" customHeight="1">
      <c r="A31" s="39">
        <f t="shared" si="2"/>
        <v>19</v>
      </c>
      <c r="B31" s="40"/>
      <c r="C31" s="41"/>
      <c r="D31" s="41"/>
      <c r="E31" s="41"/>
      <c r="F31" s="42"/>
      <c r="G31" s="43"/>
      <c r="H31" s="45"/>
      <c r="I31" s="37"/>
      <c r="K31" s="47"/>
    </row>
    <row r="32" spans="1:11" ht="12.75">
      <c r="A32" s="17">
        <f>A25</f>
        <v>19</v>
      </c>
      <c r="B32" s="18">
        <f>B25+1</f>
        <v>39575</v>
      </c>
      <c r="C32" s="19">
        <v>0.3576388888888889</v>
      </c>
      <c r="D32" s="19">
        <v>0.4444444444444444</v>
      </c>
      <c r="E32" s="19">
        <f aca="true" t="shared" si="4" ref="E32:E37">D32-C32</f>
        <v>0.08680555555555552</v>
      </c>
      <c r="F32" s="20">
        <f t="shared" si="1"/>
        <v>2.0833333333333326</v>
      </c>
      <c r="G32" s="12" t="s">
        <v>40</v>
      </c>
      <c r="H32" s="16" t="s">
        <v>41</v>
      </c>
      <c r="I32" s="47">
        <f>SUM(F32:F38)</f>
        <v>5.416666666666667</v>
      </c>
      <c r="J32" s="26">
        <f>I32-K32</f>
        <v>5.416666666666667</v>
      </c>
      <c r="K32" s="47">
        <f>SUMIF($G32:$G38,$G$10,$F32:$F38)</f>
        <v>0</v>
      </c>
    </row>
    <row r="33" spans="1:11" ht="12.75">
      <c r="A33" s="17">
        <f t="shared" si="2"/>
        <v>19</v>
      </c>
      <c r="B33" s="18">
        <f>B32</f>
        <v>39575</v>
      </c>
      <c r="C33" s="19">
        <f>D32</f>
        <v>0.4444444444444444</v>
      </c>
      <c r="D33" s="19">
        <v>0.46527777777777773</v>
      </c>
      <c r="E33" s="19">
        <f t="shared" si="4"/>
        <v>0.020833333333333315</v>
      </c>
      <c r="F33" s="20">
        <f t="shared" si="1"/>
        <v>0.49999999999999956</v>
      </c>
      <c r="G33" s="12" t="s">
        <v>40</v>
      </c>
      <c r="H33" s="16" t="s">
        <v>41</v>
      </c>
      <c r="I33" s="37"/>
      <c r="K33" s="47"/>
    </row>
    <row r="34" spans="1:11" ht="12.75">
      <c r="A34" s="17">
        <f t="shared" si="2"/>
        <v>19</v>
      </c>
      <c r="B34" s="18">
        <f>B33</f>
        <v>39575</v>
      </c>
      <c r="C34" s="19">
        <f>D33</f>
        <v>0.46527777777777773</v>
      </c>
      <c r="D34" s="19">
        <v>0.513888888888889</v>
      </c>
      <c r="E34" s="19">
        <f t="shared" si="4"/>
        <v>0.048611111111111216</v>
      </c>
      <c r="F34" s="20">
        <f t="shared" si="1"/>
        <v>1.1666666666666692</v>
      </c>
      <c r="G34" s="12" t="s">
        <v>40</v>
      </c>
      <c r="H34" s="16" t="s">
        <v>41</v>
      </c>
      <c r="I34" s="37"/>
      <c r="K34" s="47"/>
    </row>
    <row r="35" spans="1:11" ht="12.75">
      <c r="A35" s="17">
        <f t="shared" si="2"/>
        <v>19</v>
      </c>
      <c r="B35" s="18">
        <f>B34</f>
        <v>39575</v>
      </c>
      <c r="C35" s="19">
        <f>D34</f>
        <v>0.513888888888889</v>
      </c>
      <c r="D35" s="19">
        <v>0.53125</v>
      </c>
      <c r="E35" s="19">
        <f t="shared" si="4"/>
        <v>0.01736111111111105</v>
      </c>
      <c r="F35" s="20">
        <f t="shared" si="1"/>
        <v>0.4166666666666652</v>
      </c>
      <c r="G35" s="12" t="s">
        <v>40</v>
      </c>
      <c r="H35" s="16" t="s">
        <v>41</v>
      </c>
      <c r="I35" s="37"/>
      <c r="K35" s="47"/>
    </row>
    <row r="36" spans="1:11" ht="12.75">
      <c r="A36" s="17">
        <f t="shared" si="2"/>
        <v>19</v>
      </c>
      <c r="B36" s="18">
        <f>B35</f>
        <v>39575</v>
      </c>
      <c r="C36" s="19">
        <f>D35</f>
        <v>0.53125</v>
      </c>
      <c r="D36" s="19">
        <v>0.5625</v>
      </c>
      <c r="E36" s="19">
        <f t="shared" si="4"/>
        <v>0.03125</v>
      </c>
      <c r="F36" s="20">
        <f t="shared" si="1"/>
        <v>0.75</v>
      </c>
      <c r="G36" s="12" t="s">
        <v>40</v>
      </c>
      <c r="H36" s="16" t="s">
        <v>41</v>
      </c>
      <c r="I36" s="37"/>
      <c r="K36" s="47"/>
    </row>
    <row r="37" spans="1:11" ht="12.75">
      <c r="A37" s="17">
        <f t="shared" si="2"/>
        <v>19</v>
      </c>
      <c r="B37" s="18">
        <f>B36</f>
        <v>39575</v>
      </c>
      <c r="C37" s="19">
        <f>D36</f>
        <v>0.5625</v>
      </c>
      <c r="D37" s="19">
        <v>0.5833333333333334</v>
      </c>
      <c r="E37" s="19">
        <f t="shared" si="4"/>
        <v>0.02083333333333337</v>
      </c>
      <c r="F37" s="20">
        <f t="shared" si="1"/>
        <v>0.5000000000000009</v>
      </c>
      <c r="G37" s="12" t="s">
        <v>40</v>
      </c>
      <c r="H37" s="16" t="s">
        <v>41</v>
      </c>
      <c r="I37" s="37"/>
      <c r="K37" s="47"/>
    </row>
    <row r="38" spans="1:11" s="38" customFormat="1" ht="4.5" customHeight="1">
      <c r="A38" s="39">
        <f t="shared" si="2"/>
        <v>19</v>
      </c>
      <c r="B38" s="40"/>
      <c r="C38" s="41"/>
      <c r="D38" s="41"/>
      <c r="E38" s="41"/>
      <c r="F38" s="42"/>
      <c r="G38" s="43"/>
      <c r="H38" s="45"/>
      <c r="I38" s="46"/>
      <c r="K38" s="47"/>
    </row>
    <row r="39" spans="1:11" ht="12.75">
      <c r="A39" s="17">
        <f>A32</f>
        <v>19</v>
      </c>
      <c r="B39" s="18">
        <f>B32+1</f>
        <v>39576</v>
      </c>
      <c r="C39" s="19">
        <v>0.4166666666666667</v>
      </c>
      <c r="D39" s="19">
        <v>0.4270833333333333</v>
      </c>
      <c r="E39" s="19">
        <f>D39-C39</f>
        <v>0.01041666666666663</v>
      </c>
      <c r="F39" s="20">
        <f t="shared" si="1"/>
        <v>0.2499999999999991</v>
      </c>
      <c r="G39" s="12" t="s">
        <v>117</v>
      </c>
      <c r="H39" s="16" t="s">
        <v>16</v>
      </c>
      <c r="I39" s="47">
        <f>SUM(F39:F44)</f>
        <v>10.166666666666668</v>
      </c>
      <c r="J39" s="26">
        <f>I39-K39</f>
        <v>10.166666666666668</v>
      </c>
      <c r="K39" s="47">
        <f>SUMIF($G39:$G44,$G$10,$F39:$F44)</f>
        <v>0</v>
      </c>
    </row>
    <row r="40" spans="1:11" ht="12.75">
      <c r="A40" s="17">
        <f t="shared" si="2"/>
        <v>19</v>
      </c>
      <c r="B40" s="18">
        <f>B39</f>
        <v>39576</v>
      </c>
      <c r="C40" s="19">
        <f>D39</f>
        <v>0.4270833333333333</v>
      </c>
      <c r="D40" s="19">
        <v>0.4479166666666667</v>
      </c>
      <c r="E40" s="19">
        <f>D40-C40</f>
        <v>0.02083333333333337</v>
      </c>
      <c r="F40" s="20">
        <f t="shared" si="1"/>
        <v>0.5000000000000009</v>
      </c>
      <c r="G40" s="12" t="s">
        <v>117</v>
      </c>
      <c r="H40" s="16" t="s">
        <v>16</v>
      </c>
      <c r="I40" s="37"/>
      <c r="K40" s="47"/>
    </row>
    <row r="41" spans="1:11" ht="12.75">
      <c r="A41" s="17">
        <f t="shared" si="2"/>
        <v>19</v>
      </c>
      <c r="B41" s="18">
        <f>B40</f>
        <v>39576</v>
      </c>
      <c r="C41" s="19">
        <f>D40</f>
        <v>0.4479166666666667</v>
      </c>
      <c r="D41" s="19">
        <v>0.7708333333333334</v>
      </c>
      <c r="E41" s="19">
        <f>D41-C41</f>
        <v>0.3229166666666667</v>
      </c>
      <c r="F41" s="20">
        <f t="shared" si="1"/>
        <v>7.75</v>
      </c>
      <c r="G41" s="12" t="s">
        <v>117</v>
      </c>
      <c r="H41" s="16" t="s">
        <v>16</v>
      </c>
      <c r="I41" s="37"/>
      <c r="K41" s="47"/>
    </row>
    <row r="42" spans="1:11" ht="12.75">
      <c r="A42" s="17">
        <f t="shared" si="2"/>
        <v>19</v>
      </c>
      <c r="B42" s="18">
        <f>B41</f>
        <v>39576</v>
      </c>
      <c r="C42" s="19">
        <f>D41</f>
        <v>0.7708333333333334</v>
      </c>
      <c r="D42" s="19">
        <v>0.8125</v>
      </c>
      <c r="E42" s="19">
        <f>D42-C42</f>
        <v>0.04166666666666663</v>
      </c>
      <c r="F42" s="20">
        <f t="shared" si="1"/>
        <v>0.9999999999999991</v>
      </c>
      <c r="G42" s="12" t="s">
        <v>117</v>
      </c>
      <c r="H42" s="16" t="s">
        <v>16</v>
      </c>
      <c r="I42" s="37"/>
      <c r="K42" s="47"/>
    </row>
    <row r="43" spans="1:11" ht="12.75">
      <c r="A43" s="17">
        <f t="shared" si="2"/>
        <v>19</v>
      </c>
      <c r="B43" s="18">
        <f>B42</f>
        <v>39576</v>
      </c>
      <c r="C43" s="19">
        <f>D42</f>
        <v>0.8125</v>
      </c>
      <c r="D43" s="19">
        <v>0.8402777777777778</v>
      </c>
      <c r="E43" s="19">
        <f>D43-C43</f>
        <v>0.02777777777777779</v>
      </c>
      <c r="F43" s="20">
        <f t="shared" si="1"/>
        <v>0.666666666666667</v>
      </c>
      <c r="G43" s="12" t="s">
        <v>117</v>
      </c>
      <c r="H43" s="16" t="s">
        <v>16</v>
      </c>
      <c r="I43" s="37"/>
      <c r="K43" s="47"/>
    </row>
    <row r="44" spans="1:11" s="38" customFormat="1" ht="6" customHeight="1">
      <c r="A44" s="39">
        <f t="shared" si="2"/>
        <v>19</v>
      </c>
      <c r="B44" s="40"/>
      <c r="C44" s="41"/>
      <c r="D44" s="41"/>
      <c r="E44" s="41"/>
      <c r="F44" s="42"/>
      <c r="G44" s="43"/>
      <c r="H44" s="44"/>
      <c r="I44" s="37"/>
      <c r="K44" s="47"/>
    </row>
    <row r="45" spans="1:11" ht="12.75">
      <c r="A45" s="17">
        <f>A39</f>
        <v>19</v>
      </c>
      <c r="B45" s="18">
        <f>B39+1</f>
        <v>39577</v>
      </c>
      <c r="C45" s="19">
        <v>0.2916666666666667</v>
      </c>
      <c r="D45" s="19">
        <v>0.3125</v>
      </c>
      <c r="E45" s="19">
        <f aca="true" t="shared" si="5" ref="E45:E50">D45-C45</f>
        <v>0.020833333333333315</v>
      </c>
      <c r="F45" s="20">
        <f t="shared" si="1"/>
        <v>0.49999999999999956</v>
      </c>
      <c r="G45" s="12" t="s">
        <v>117</v>
      </c>
      <c r="H45" s="16" t="s">
        <v>16</v>
      </c>
      <c r="I45" s="47">
        <f>SUM(F45:F51)</f>
        <v>14.083333333333332</v>
      </c>
      <c r="J45" s="26">
        <f>I45-K45</f>
        <v>12.749999999999996</v>
      </c>
      <c r="K45" s="47">
        <f>SUMIF($G45:$G52,$G$10,$F45:$F52)</f>
        <v>1.3333333333333353</v>
      </c>
    </row>
    <row r="46" spans="1:11" ht="12.75">
      <c r="A46" s="17">
        <f t="shared" si="2"/>
        <v>19</v>
      </c>
      <c r="B46" s="18">
        <f t="shared" si="2"/>
        <v>39577</v>
      </c>
      <c r="C46" s="19">
        <f aca="true" t="shared" si="6" ref="C46:C51">D45</f>
        <v>0.3125</v>
      </c>
      <c r="D46" s="19">
        <v>0.46527777777777773</v>
      </c>
      <c r="E46" s="19">
        <f t="shared" si="5"/>
        <v>0.15277777777777773</v>
      </c>
      <c r="F46" s="20">
        <f t="shared" si="1"/>
        <v>3.6666666666666656</v>
      </c>
      <c r="G46" s="12" t="s">
        <v>117</v>
      </c>
      <c r="H46" s="16" t="s">
        <v>16</v>
      </c>
      <c r="I46" s="37"/>
      <c r="K46" s="47"/>
    </row>
    <row r="47" spans="1:11" ht="12.75">
      <c r="A47" s="17">
        <f t="shared" si="2"/>
        <v>19</v>
      </c>
      <c r="B47" s="18">
        <f t="shared" si="2"/>
        <v>39577</v>
      </c>
      <c r="C47" s="19">
        <f t="shared" si="6"/>
        <v>0.46527777777777773</v>
      </c>
      <c r="D47" s="19">
        <v>0.5208333333333334</v>
      </c>
      <c r="E47" s="19">
        <f t="shared" si="5"/>
        <v>0.055555555555555636</v>
      </c>
      <c r="F47" s="20">
        <f t="shared" si="1"/>
        <v>1.3333333333333353</v>
      </c>
      <c r="G47" s="12" t="s">
        <v>73</v>
      </c>
      <c r="H47" s="16" t="s">
        <v>132</v>
      </c>
      <c r="I47" s="37"/>
      <c r="K47" s="47"/>
    </row>
    <row r="48" spans="1:11" ht="12.75">
      <c r="A48" s="17">
        <f t="shared" si="2"/>
        <v>19</v>
      </c>
      <c r="B48" s="18">
        <f t="shared" si="2"/>
        <v>39577</v>
      </c>
      <c r="C48" s="19">
        <f t="shared" si="6"/>
        <v>0.5208333333333334</v>
      </c>
      <c r="D48" s="19">
        <v>0.53125</v>
      </c>
      <c r="E48" s="19">
        <f t="shared" si="5"/>
        <v>0.01041666666666663</v>
      </c>
      <c r="F48" s="20">
        <f t="shared" si="1"/>
        <v>0.2499999999999991</v>
      </c>
      <c r="G48" s="12" t="s">
        <v>118</v>
      </c>
      <c r="H48" s="16" t="s">
        <v>17</v>
      </c>
      <c r="I48" s="37"/>
      <c r="K48" s="47"/>
    </row>
    <row r="49" spans="1:11" ht="12.75">
      <c r="A49" s="17">
        <f t="shared" si="2"/>
        <v>19</v>
      </c>
      <c r="B49" s="18">
        <f t="shared" si="2"/>
        <v>39577</v>
      </c>
      <c r="C49" s="19">
        <f t="shared" si="6"/>
        <v>0.53125</v>
      </c>
      <c r="D49" s="19">
        <v>0.7708333333333334</v>
      </c>
      <c r="E49" s="19">
        <f t="shared" si="5"/>
        <v>0.23958333333333337</v>
      </c>
      <c r="F49" s="20">
        <f t="shared" si="1"/>
        <v>5.750000000000001</v>
      </c>
      <c r="G49" s="12" t="s">
        <v>118</v>
      </c>
      <c r="H49" s="16" t="s">
        <v>17</v>
      </c>
      <c r="I49" s="37"/>
      <c r="K49" s="47"/>
    </row>
    <row r="50" spans="1:11" ht="12.75">
      <c r="A50" s="17">
        <f t="shared" si="2"/>
        <v>19</v>
      </c>
      <c r="B50" s="18">
        <f t="shared" si="2"/>
        <v>39577</v>
      </c>
      <c r="C50" s="19">
        <f t="shared" si="6"/>
        <v>0.7708333333333334</v>
      </c>
      <c r="D50" s="19">
        <v>0.8333333333333334</v>
      </c>
      <c r="E50" s="19">
        <f t="shared" si="5"/>
        <v>0.0625</v>
      </c>
      <c r="F50" s="20">
        <f t="shared" si="1"/>
        <v>1.5</v>
      </c>
      <c r="G50" s="12" t="s">
        <v>118</v>
      </c>
      <c r="H50" s="16" t="s">
        <v>17</v>
      </c>
      <c r="I50" s="37"/>
      <c r="K50" s="47"/>
    </row>
    <row r="51" spans="1:11" ht="12.75">
      <c r="A51" s="17">
        <f t="shared" si="2"/>
        <v>19</v>
      </c>
      <c r="B51" s="18">
        <f t="shared" si="2"/>
        <v>39577</v>
      </c>
      <c r="C51" s="19">
        <f t="shared" si="6"/>
        <v>0.8333333333333334</v>
      </c>
      <c r="D51" s="19">
        <v>0.8784722222222222</v>
      </c>
      <c r="E51" s="19">
        <f>D51-C51</f>
        <v>0.04513888888888884</v>
      </c>
      <c r="F51" s="20">
        <f t="shared" si="1"/>
        <v>1.0833333333333321</v>
      </c>
      <c r="G51" s="12" t="s">
        <v>36</v>
      </c>
      <c r="H51" s="16" t="s">
        <v>38</v>
      </c>
      <c r="I51" s="37"/>
      <c r="K51" s="47"/>
    </row>
    <row r="52" spans="1:9" s="38" customFormat="1" ht="5.25" customHeight="1">
      <c r="A52" s="37">
        <f t="shared" si="2"/>
        <v>19</v>
      </c>
      <c r="B52" s="37"/>
      <c r="C52" s="37"/>
      <c r="D52" s="37"/>
      <c r="E52" s="37"/>
      <c r="F52" s="37"/>
      <c r="G52" s="37"/>
      <c r="H52" s="37"/>
      <c r="I52" s="37"/>
    </row>
    <row r="54" spans="5:6" ht="12.75">
      <c r="E54" s="147"/>
      <c r="F54" s="148"/>
    </row>
  </sheetData>
  <printOptions/>
  <pageMargins left="0.42" right="0.28" top="1" bottom="0.5" header="0.5" footer="0.2"/>
  <pageSetup fitToHeight="1" fitToWidth="1" orientation="portrait" scale="63" r:id="rId1"/>
  <headerFooter alignWithMargins="0">
    <oddHeader>&amp;C&amp;A</oddHeader>
    <oddFooter>&amp;L&amp;BRESULTS ORIENTED Confidential&amp;B&amp;C&amp;D&amp;RPage &amp;P</oddFooter>
  </headerFooter>
</worksheet>
</file>

<file path=xl/worksheets/sheet4.xml><?xml version="1.0" encoding="utf-8"?>
<worksheet xmlns="http://schemas.openxmlformats.org/spreadsheetml/2006/main" xmlns:r="http://schemas.openxmlformats.org/officeDocument/2006/relationships">
  <dimension ref="A1:S26"/>
  <sheetViews>
    <sheetView zoomScale="85" zoomScaleNormal="85" workbookViewId="0" topLeftCell="A1">
      <selection activeCell="F2" sqref="F2"/>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Wk17!E2</f>
        <v>Comments describing Project_A</v>
      </c>
      <c r="F2" s="20">
        <f aca="true" t="shared" si="0" ref="F2:F7">SUMIF($G$13:$G$26,$G2,$F$13:$F$26)</f>
        <v>0</v>
      </c>
      <c r="G2" s="12" t="str">
        <f>Wk18Apr!G2</f>
        <v>Project_A</v>
      </c>
      <c r="H2" s="16"/>
      <c r="I2" s="37"/>
    </row>
    <row r="3" spans="1:9" ht="12.75">
      <c r="A3" s="17"/>
      <c r="B3" s="18"/>
      <c r="C3" s="19"/>
      <c r="D3" s="19"/>
      <c r="E3" s="28" t="str">
        <f>Wk17!E3</f>
        <v>Comments describing Project_B</v>
      </c>
      <c r="F3" s="20">
        <f t="shared" si="0"/>
        <v>0</v>
      </c>
      <c r="G3" s="12" t="str">
        <f>Wk18Apr!G3</f>
        <v>Project_B</v>
      </c>
      <c r="H3" s="16"/>
      <c r="I3" s="37"/>
    </row>
    <row r="4" spans="1:9" ht="12.75">
      <c r="A4" s="17"/>
      <c r="B4" s="18"/>
      <c r="C4" s="19"/>
      <c r="D4" s="19"/>
      <c r="E4" s="28" t="str">
        <f>Wk17!E4</f>
        <v>Comments describing Project_C</v>
      </c>
      <c r="F4" s="20">
        <f t="shared" si="0"/>
        <v>14.91666666666667</v>
      </c>
      <c r="G4" s="12" t="str">
        <f>Wk18Apr!G4</f>
        <v>Project_C</v>
      </c>
      <c r="H4" s="16"/>
      <c r="I4" s="37"/>
    </row>
    <row r="5" spans="1:9" ht="12.75">
      <c r="A5" s="17"/>
      <c r="B5" s="18"/>
      <c r="C5" s="19"/>
      <c r="D5" s="19"/>
      <c r="E5" s="28" t="str">
        <f>Wk17!E5</f>
        <v>Comments describing Project_D</v>
      </c>
      <c r="F5" s="20">
        <f t="shared" si="0"/>
        <v>7.5</v>
      </c>
      <c r="G5" s="12" t="str">
        <f>Wk18Apr!G5</f>
        <v>Project_D</v>
      </c>
      <c r="H5" s="16"/>
      <c r="I5" s="37"/>
    </row>
    <row r="6" spans="1:9" ht="12.75">
      <c r="A6" s="17"/>
      <c r="B6" s="18"/>
      <c r="C6" s="19"/>
      <c r="D6" s="19"/>
      <c r="E6" s="28" t="str">
        <f>Wk18Apr!E6</f>
        <v>Comments describing Project_E</v>
      </c>
      <c r="F6" s="20">
        <f t="shared" si="0"/>
        <v>1.0833333333333321</v>
      </c>
      <c r="G6" s="12" t="str">
        <f>Wk18Apr!G6</f>
        <v>Project_E</v>
      </c>
      <c r="H6" s="16"/>
      <c r="I6" s="37"/>
    </row>
    <row r="7" spans="1:9" ht="12.75">
      <c r="A7" s="17"/>
      <c r="B7" s="18"/>
      <c r="C7" s="19"/>
      <c r="D7" s="19"/>
      <c r="E7" s="28" t="str">
        <f>Wk17!E7</f>
        <v>Administrative Tasks</v>
      </c>
      <c r="F7" s="20">
        <f t="shared" si="0"/>
        <v>0</v>
      </c>
      <c r="G7" s="12" t="str">
        <f>Wk18Apr!G7</f>
        <v>Admin</v>
      </c>
      <c r="H7" s="16"/>
      <c r="I7" s="37"/>
    </row>
    <row r="8" spans="1:9" ht="12.75">
      <c r="A8" s="17"/>
      <c r="B8" s="18"/>
      <c r="C8" s="19"/>
      <c r="D8" s="19"/>
      <c r="E8" s="83" t="str">
        <f>Wk17!E8</f>
        <v>sub-Total</v>
      </c>
      <c r="F8" s="84">
        <f>SUM(F2:F7)</f>
        <v>23.500000000000004</v>
      </c>
      <c r="G8" s="85" t="str">
        <f>Wk18Apr!G8</f>
        <v>Billable</v>
      </c>
      <c r="H8" s="16"/>
      <c r="I8" s="37"/>
    </row>
    <row r="9" spans="1:9" ht="12.75">
      <c r="A9" s="17"/>
      <c r="B9" s="18"/>
      <c r="C9" s="19"/>
      <c r="D9" s="19"/>
      <c r="E9" s="28" t="str">
        <f>Wk17!E9</f>
        <v>Time not to be Billed to the Client</v>
      </c>
      <c r="F9" s="20">
        <f>SUMIF($G$13:$G$26,$G9,$F$13:$F$26)</f>
        <v>1.3333333333333353</v>
      </c>
      <c r="G9" s="12" t="str">
        <f>Wk18Apr!G9</f>
        <v>non-Billable</v>
      </c>
      <c r="H9" s="16"/>
      <c r="I9" s="37"/>
    </row>
    <row r="10" spans="1:11" ht="12.75">
      <c r="A10" s="17"/>
      <c r="B10" s="18"/>
      <c r="C10" s="19"/>
      <c r="D10" s="13"/>
      <c r="E10" s="27" t="s">
        <v>79</v>
      </c>
      <c r="F10" s="21">
        <f>SUM(F8:F9)</f>
        <v>24.83333333333334</v>
      </c>
      <c r="G10" s="15" t="s">
        <v>77</v>
      </c>
      <c r="H10" s="16"/>
      <c r="I10" s="80" t="s">
        <v>77</v>
      </c>
      <c r="J10" s="1" t="s">
        <v>89</v>
      </c>
      <c r="K10" s="78" t="s">
        <v>86</v>
      </c>
    </row>
    <row r="11" spans="1:11" ht="12.75">
      <c r="A11" s="12"/>
      <c r="B11" s="13"/>
      <c r="C11" s="13"/>
      <c r="H11" s="16"/>
      <c r="I11" s="47">
        <f>SUM(I13:I26)</f>
        <v>24.833333333333336</v>
      </c>
      <c r="J11" s="26">
        <f>SUM(J13:J26)</f>
        <v>23.5</v>
      </c>
      <c r="K11" s="79">
        <f>SUM(K13:K26)</f>
        <v>1.3333333333333353</v>
      </c>
    </row>
    <row r="12" spans="1:9" ht="25.5">
      <c r="A12" s="22" t="s">
        <v>72</v>
      </c>
      <c r="B12" s="23" t="s">
        <v>69</v>
      </c>
      <c r="C12" s="24" t="s">
        <v>24</v>
      </c>
      <c r="D12" s="24" t="s">
        <v>25</v>
      </c>
      <c r="E12" s="24" t="s">
        <v>74</v>
      </c>
      <c r="F12" s="24" t="s">
        <v>75</v>
      </c>
      <c r="G12" s="22" t="s">
        <v>71</v>
      </c>
      <c r="H12" s="25" t="s">
        <v>70</v>
      </c>
      <c r="I12" s="81"/>
    </row>
    <row r="13" spans="1:11" ht="12.75">
      <c r="A13" s="17">
        <f>Wk18Apr!$A$13</f>
        <v>18</v>
      </c>
      <c r="B13" s="18">
        <f>Wk18Apr!$B$13+5</f>
        <v>39569</v>
      </c>
      <c r="C13" s="19">
        <v>0.40277777777777773</v>
      </c>
      <c r="D13" s="19">
        <v>0.4270833333333333</v>
      </c>
      <c r="E13" s="19">
        <f>D13-C13</f>
        <v>0.02430555555555558</v>
      </c>
      <c r="F13" s="20">
        <f aca="true" t="shared" si="1" ref="F13:F25">E13*24</f>
        <v>0.5833333333333339</v>
      </c>
      <c r="G13" s="12" t="s">
        <v>117</v>
      </c>
      <c r="H13" s="16" t="s">
        <v>16</v>
      </c>
      <c r="I13" s="47">
        <f>SUM(F13:F18)</f>
        <v>10.500000000000004</v>
      </c>
      <c r="J13" s="26">
        <f>I13-K13</f>
        <v>10.500000000000004</v>
      </c>
      <c r="K13" s="47">
        <f>SUMIF($G13:$G18,$G$9,$F13:$F18)</f>
        <v>0</v>
      </c>
    </row>
    <row r="14" spans="1:11" ht="12.75">
      <c r="A14" s="17">
        <f aca="true" t="shared" si="2" ref="A14:B26">A13</f>
        <v>18</v>
      </c>
      <c r="B14" s="18">
        <f>B13</f>
        <v>39569</v>
      </c>
      <c r="C14" s="19">
        <f>D13</f>
        <v>0.4270833333333333</v>
      </c>
      <c r="D14" s="19">
        <v>0.4479166666666667</v>
      </c>
      <c r="E14" s="19">
        <f>D14-C14</f>
        <v>0.02083333333333337</v>
      </c>
      <c r="F14" s="20">
        <f t="shared" si="1"/>
        <v>0.5000000000000009</v>
      </c>
      <c r="G14" s="12" t="s">
        <v>117</v>
      </c>
      <c r="H14" s="16" t="s">
        <v>16</v>
      </c>
      <c r="I14" s="37"/>
      <c r="K14" s="47"/>
    </row>
    <row r="15" spans="1:11" ht="12.75">
      <c r="A15" s="17">
        <f t="shared" si="2"/>
        <v>18</v>
      </c>
      <c r="B15" s="18">
        <f>B14</f>
        <v>39569</v>
      </c>
      <c r="C15" s="19">
        <f>D14</f>
        <v>0.4479166666666667</v>
      </c>
      <c r="D15" s="19">
        <v>0.7708333333333334</v>
      </c>
      <c r="E15" s="19">
        <f>D15-C15</f>
        <v>0.3229166666666667</v>
      </c>
      <c r="F15" s="20">
        <f t="shared" si="1"/>
        <v>7.75</v>
      </c>
      <c r="G15" s="12" t="s">
        <v>117</v>
      </c>
      <c r="H15" s="16" t="s">
        <v>16</v>
      </c>
      <c r="I15" s="37"/>
      <c r="K15" s="47"/>
    </row>
    <row r="16" spans="1:11" ht="12.75">
      <c r="A16" s="17">
        <f t="shared" si="2"/>
        <v>18</v>
      </c>
      <c r="B16" s="18">
        <f>B15</f>
        <v>39569</v>
      </c>
      <c r="C16" s="19">
        <f>D15</f>
        <v>0.7708333333333334</v>
      </c>
      <c r="D16" s="19">
        <v>0.8125</v>
      </c>
      <c r="E16" s="19">
        <f>D16-C16</f>
        <v>0.04166666666666663</v>
      </c>
      <c r="F16" s="20">
        <f t="shared" si="1"/>
        <v>0.9999999999999991</v>
      </c>
      <c r="G16" s="12" t="s">
        <v>117</v>
      </c>
      <c r="H16" s="16" t="s">
        <v>16</v>
      </c>
      <c r="I16" s="37"/>
      <c r="K16" s="47"/>
    </row>
    <row r="17" spans="1:11" ht="12.75">
      <c r="A17" s="17">
        <f t="shared" si="2"/>
        <v>18</v>
      </c>
      <c r="B17" s="18">
        <f>B16</f>
        <v>39569</v>
      </c>
      <c r="C17" s="19">
        <f>D16</f>
        <v>0.8125</v>
      </c>
      <c r="D17" s="19">
        <v>0.8402777777777778</v>
      </c>
      <c r="E17" s="19">
        <f>D17-C17</f>
        <v>0.02777777777777779</v>
      </c>
      <c r="F17" s="20">
        <f t="shared" si="1"/>
        <v>0.666666666666667</v>
      </c>
      <c r="G17" s="12" t="s">
        <v>117</v>
      </c>
      <c r="H17" s="16" t="s">
        <v>16</v>
      </c>
      <c r="I17" s="37"/>
      <c r="K17" s="47"/>
    </row>
    <row r="18" spans="1:11" s="38" customFormat="1" ht="6" customHeight="1">
      <c r="A18" s="39">
        <f t="shared" si="2"/>
        <v>18</v>
      </c>
      <c r="B18" s="40"/>
      <c r="C18" s="41"/>
      <c r="D18" s="41"/>
      <c r="E18" s="41"/>
      <c r="F18" s="42"/>
      <c r="G18" s="43"/>
      <c r="H18" s="44"/>
      <c r="I18" s="37"/>
      <c r="K18" s="47"/>
    </row>
    <row r="19" spans="1:11" ht="12.75">
      <c r="A19" s="17">
        <f>A13</f>
        <v>18</v>
      </c>
      <c r="B19" s="18">
        <f>B13+1</f>
        <v>39570</v>
      </c>
      <c r="C19" s="19">
        <v>0.28125</v>
      </c>
      <c r="D19" s="19">
        <v>0.3125</v>
      </c>
      <c r="E19" s="19">
        <f aca="true" t="shared" si="3" ref="E19:E24">D19-C19</f>
        <v>0.03125</v>
      </c>
      <c r="F19" s="20">
        <f t="shared" si="1"/>
        <v>0.75</v>
      </c>
      <c r="G19" s="12" t="s">
        <v>117</v>
      </c>
      <c r="H19" s="16" t="s">
        <v>16</v>
      </c>
      <c r="I19" s="47">
        <f>SUM(F19:F25)</f>
        <v>14.333333333333334</v>
      </c>
      <c r="J19" s="26">
        <f>I19-K19</f>
        <v>12.999999999999998</v>
      </c>
      <c r="K19" s="47">
        <f>SUMIF($G19:$G26,$G$9,$F19:$F26)</f>
        <v>1.3333333333333353</v>
      </c>
    </row>
    <row r="20" spans="1:11" ht="12.75">
      <c r="A20" s="17">
        <f t="shared" si="2"/>
        <v>18</v>
      </c>
      <c r="B20" s="18">
        <f t="shared" si="2"/>
        <v>39570</v>
      </c>
      <c r="C20" s="19">
        <f aca="true" t="shared" si="4" ref="C20:C25">D19</f>
        <v>0.3125</v>
      </c>
      <c r="D20" s="19">
        <v>0.46527777777777773</v>
      </c>
      <c r="E20" s="19">
        <f t="shared" si="3"/>
        <v>0.15277777777777773</v>
      </c>
      <c r="F20" s="20">
        <f t="shared" si="1"/>
        <v>3.6666666666666656</v>
      </c>
      <c r="G20" s="12" t="s">
        <v>117</v>
      </c>
      <c r="H20" s="16" t="s">
        <v>16</v>
      </c>
      <c r="I20" s="37"/>
      <c r="K20" s="47"/>
    </row>
    <row r="21" spans="1:11" ht="12.75">
      <c r="A21" s="17">
        <f t="shared" si="2"/>
        <v>18</v>
      </c>
      <c r="B21" s="18">
        <f t="shared" si="2"/>
        <v>39570</v>
      </c>
      <c r="C21" s="19">
        <f t="shared" si="4"/>
        <v>0.46527777777777773</v>
      </c>
      <c r="D21" s="19">
        <v>0.5208333333333334</v>
      </c>
      <c r="E21" s="19">
        <f t="shared" si="3"/>
        <v>0.055555555555555636</v>
      </c>
      <c r="F21" s="20">
        <f t="shared" si="1"/>
        <v>1.3333333333333353</v>
      </c>
      <c r="G21" s="12" t="s">
        <v>73</v>
      </c>
      <c r="H21" s="16" t="s">
        <v>132</v>
      </c>
      <c r="I21" s="37"/>
      <c r="K21" s="47"/>
    </row>
    <row r="22" spans="1:11" ht="12.75">
      <c r="A22" s="17">
        <f t="shared" si="2"/>
        <v>18</v>
      </c>
      <c r="B22" s="18">
        <f t="shared" si="2"/>
        <v>39570</v>
      </c>
      <c r="C22" s="19">
        <f t="shared" si="4"/>
        <v>0.5208333333333334</v>
      </c>
      <c r="D22" s="19">
        <v>0.53125</v>
      </c>
      <c r="E22" s="19">
        <f t="shared" si="3"/>
        <v>0.01041666666666663</v>
      </c>
      <c r="F22" s="20">
        <f t="shared" si="1"/>
        <v>0.2499999999999991</v>
      </c>
      <c r="G22" s="12" t="s">
        <v>118</v>
      </c>
      <c r="H22" s="16" t="s">
        <v>17</v>
      </c>
      <c r="I22" s="37"/>
      <c r="K22" s="47"/>
    </row>
    <row r="23" spans="1:11" ht="12.75">
      <c r="A23" s="17">
        <f t="shared" si="2"/>
        <v>18</v>
      </c>
      <c r="B23" s="18">
        <f t="shared" si="2"/>
        <v>39570</v>
      </c>
      <c r="C23" s="19">
        <f t="shared" si="4"/>
        <v>0.53125</v>
      </c>
      <c r="D23" s="19">
        <v>0.7708333333333334</v>
      </c>
      <c r="E23" s="19">
        <f t="shared" si="3"/>
        <v>0.23958333333333337</v>
      </c>
      <c r="F23" s="20">
        <f t="shared" si="1"/>
        <v>5.750000000000001</v>
      </c>
      <c r="G23" s="12" t="s">
        <v>118</v>
      </c>
      <c r="H23" s="16" t="s">
        <v>17</v>
      </c>
      <c r="I23" s="37"/>
      <c r="K23" s="47"/>
    </row>
    <row r="24" spans="1:11" ht="12.75">
      <c r="A24" s="17">
        <f t="shared" si="2"/>
        <v>18</v>
      </c>
      <c r="B24" s="18">
        <f t="shared" si="2"/>
        <v>39570</v>
      </c>
      <c r="C24" s="19">
        <f t="shared" si="4"/>
        <v>0.7708333333333334</v>
      </c>
      <c r="D24" s="19">
        <v>0.8333333333333334</v>
      </c>
      <c r="E24" s="19">
        <f t="shared" si="3"/>
        <v>0.0625</v>
      </c>
      <c r="F24" s="20">
        <f t="shared" si="1"/>
        <v>1.5</v>
      </c>
      <c r="G24" s="12" t="s">
        <v>118</v>
      </c>
      <c r="H24" s="16" t="s">
        <v>17</v>
      </c>
      <c r="I24" s="37"/>
      <c r="K24" s="47"/>
    </row>
    <row r="25" spans="1:11" ht="12.75">
      <c r="A25" s="17">
        <f t="shared" si="2"/>
        <v>18</v>
      </c>
      <c r="B25" s="18">
        <f t="shared" si="2"/>
        <v>39570</v>
      </c>
      <c r="C25" s="19">
        <f t="shared" si="4"/>
        <v>0.8333333333333334</v>
      </c>
      <c r="D25" s="19">
        <v>0.8784722222222222</v>
      </c>
      <c r="E25" s="19">
        <f>D25-C25</f>
        <v>0.04513888888888884</v>
      </c>
      <c r="F25" s="20">
        <f t="shared" si="1"/>
        <v>1.0833333333333321</v>
      </c>
      <c r="G25" s="12" t="s">
        <v>36</v>
      </c>
      <c r="H25" s="16" t="s">
        <v>38</v>
      </c>
      <c r="I25" s="37"/>
      <c r="K25" s="47"/>
    </row>
    <row r="26" spans="1:9" s="38" customFormat="1" ht="5.25" customHeight="1">
      <c r="A26" s="37">
        <f t="shared" si="2"/>
        <v>18</v>
      </c>
      <c r="B26" s="37"/>
      <c r="C26" s="37"/>
      <c r="D26" s="37"/>
      <c r="E26" s="37"/>
      <c r="F26" s="37"/>
      <c r="G26" s="37"/>
      <c r="H26" s="37"/>
      <c r="I26" s="37"/>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S37"/>
  <sheetViews>
    <sheetView zoomScale="85" zoomScaleNormal="85" workbookViewId="0" topLeftCell="A1">
      <selection activeCell="F9" sqref="F9"/>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Wk17!E2</f>
        <v>Comments describing Project_A</v>
      </c>
      <c r="F2" s="20">
        <f>SUMIF($G$13:$G$37,$G2,$F$13:$F$37)</f>
        <v>0</v>
      </c>
      <c r="G2" s="12" t="str">
        <f>Wk16!G2</f>
        <v>Project_A</v>
      </c>
      <c r="H2" s="16"/>
      <c r="I2" s="37"/>
    </row>
    <row r="3" spans="1:9" ht="12.75">
      <c r="A3" s="17"/>
      <c r="B3" s="18"/>
      <c r="C3" s="19"/>
      <c r="D3" s="19"/>
      <c r="E3" s="28" t="str">
        <f>Wk17!E3</f>
        <v>Comments describing Project_B</v>
      </c>
      <c r="F3" s="20">
        <f>SUMIF($G$13:$G$37,$G3,$F$13:$F$37)</f>
        <v>6.166666666666668</v>
      </c>
      <c r="G3" s="12" t="str">
        <f>Wk16!G3</f>
        <v>Project_B</v>
      </c>
      <c r="H3" s="16"/>
      <c r="I3" s="37"/>
    </row>
    <row r="4" spans="1:9" ht="12.75">
      <c r="A4" s="17"/>
      <c r="B4" s="18"/>
      <c r="C4" s="19"/>
      <c r="D4" s="19"/>
      <c r="E4" s="28" t="str">
        <f>Wk17!E4</f>
        <v>Comments describing Project_C</v>
      </c>
      <c r="F4" s="20">
        <f>SUMIF($G$13:$G$37,$G4,$F$13:$F$37)</f>
        <v>0</v>
      </c>
      <c r="G4" s="12" t="str">
        <f>Wk16!G4</f>
        <v>Project_C</v>
      </c>
      <c r="H4" s="16"/>
      <c r="I4" s="37"/>
    </row>
    <row r="5" spans="1:9" ht="12.75">
      <c r="A5" s="17"/>
      <c r="B5" s="18"/>
      <c r="C5" s="19"/>
      <c r="D5" s="19"/>
      <c r="E5" s="28" t="str">
        <f>Wk17!E5</f>
        <v>Comments describing Project_D</v>
      </c>
      <c r="F5" s="20">
        <f>SUMIF($G$13:$G$37,$G5,$F$13:$F$37)</f>
        <v>0</v>
      </c>
      <c r="G5" s="12" t="str">
        <f>Wk16!G5</f>
        <v>Project_D</v>
      </c>
      <c r="H5" s="16"/>
      <c r="I5" s="37"/>
    </row>
    <row r="6" spans="1:9" ht="12.75">
      <c r="A6" s="17"/>
      <c r="B6" s="18"/>
      <c r="C6" s="19"/>
      <c r="D6" s="19"/>
      <c r="E6" s="28" t="str">
        <f>Wk17!E6</f>
        <v>Comments describing Project_E</v>
      </c>
      <c r="F6" s="20">
        <f>SUMIF($G$13:$G$37,$G6,$F$13:$F$37)</f>
        <v>12.583333333333336</v>
      </c>
      <c r="G6" s="12" t="str">
        <f>Wk17!G6</f>
        <v>Project_E</v>
      </c>
      <c r="H6" s="16"/>
      <c r="I6" s="37"/>
    </row>
    <row r="7" spans="1:9" ht="12.75">
      <c r="A7" s="17"/>
      <c r="B7" s="18"/>
      <c r="C7" s="19"/>
      <c r="D7" s="19"/>
      <c r="E7" s="28" t="str">
        <f>Wk17!E7</f>
        <v>Administrative Tasks</v>
      </c>
      <c r="F7" s="20">
        <f>SUMIF($G$13:$G$37,$G7,$F$13:$F$37)</f>
        <v>1.0833333333333308</v>
      </c>
      <c r="G7" s="12" t="str">
        <f>Wk16!G7</f>
        <v>Admin</v>
      </c>
      <c r="H7" s="16"/>
      <c r="I7" s="37"/>
    </row>
    <row r="8" spans="1:9" ht="12.75">
      <c r="A8" s="17"/>
      <c r="B8" s="18"/>
      <c r="C8" s="19"/>
      <c r="D8" s="19"/>
      <c r="E8" s="83" t="str">
        <f>Wk17!E8</f>
        <v>sub-Total</v>
      </c>
      <c r="F8" s="84">
        <f>SUM(F2:F7)</f>
        <v>19.833333333333336</v>
      </c>
      <c r="G8" s="85" t="str">
        <f>Wk16!G8</f>
        <v>Billable</v>
      </c>
      <c r="H8" s="16"/>
      <c r="I8" s="37"/>
    </row>
    <row r="9" spans="1:9" ht="12.75">
      <c r="A9" s="17"/>
      <c r="B9" s="18"/>
      <c r="C9" s="19"/>
      <c r="D9" s="19"/>
      <c r="E9" s="28" t="str">
        <f>Wk17!E9</f>
        <v>Time not to be Billed to the Client</v>
      </c>
      <c r="F9" s="20">
        <f>SUMIF($G$13:$G$37,$G9,$F$13:$F$37)</f>
        <v>1.5</v>
      </c>
      <c r="G9" s="12" t="str">
        <f>Wk16!G9</f>
        <v>non-Billable</v>
      </c>
      <c r="H9" s="16"/>
      <c r="I9" s="37"/>
    </row>
    <row r="10" spans="1:11" ht="12.75">
      <c r="A10" s="17"/>
      <c r="B10" s="18"/>
      <c r="C10" s="19"/>
      <c r="D10" s="13"/>
      <c r="E10" s="27" t="s">
        <v>79</v>
      </c>
      <c r="F10" s="21">
        <f>SUM(F8:F9)</f>
        <v>21.333333333333336</v>
      </c>
      <c r="G10" s="15" t="s">
        <v>77</v>
      </c>
      <c r="H10" s="16"/>
      <c r="I10" s="80" t="s">
        <v>77</v>
      </c>
      <c r="J10" s="1" t="s">
        <v>89</v>
      </c>
      <c r="K10" s="78" t="s">
        <v>86</v>
      </c>
    </row>
    <row r="11" spans="1:11" ht="12.75">
      <c r="A11" s="12"/>
      <c r="B11" s="13"/>
      <c r="C11" s="13"/>
      <c r="H11" s="16"/>
      <c r="I11" s="47">
        <f>SUM(I13:I37)</f>
        <v>21.333333333333336</v>
      </c>
      <c r="J11" s="26">
        <f>SUM(J13:J37)</f>
        <v>19.833333333333336</v>
      </c>
      <c r="K11" s="79">
        <f>SUM(K13:K37)</f>
        <v>1.5</v>
      </c>
    </row>
    <row r="12" spans="1:9" ht="25.5">
      <c r="A12" s="22" t="s">
        <v>72</v>
      </c>
      <c r="B12" s="23" t="s">
        <v>69</v>
      </c>
      <c r="C12" s="24" t="s">
        <v>24</v>
      </c>
      <c r="D12" s="24" t="s">
        <v>25</v>
      </c>
      <c r="E12" s="24" t="s">
        <v>74</v>
      </c>
      <c r="F12" s="24" t="s">
        <v>75</v>
      </c>
      <c r="G12" s="22" t="s">
        <v>71</v>
      </c>
      <c r="H12" s="25" t="s">
        <v>70</v>
      </c>
      <c r="I12" s="81"/>
    </row>
    <row r="13" spans="1:11" ht="12.75">
      <c r="A13" s="17">
        <f>Wk17!$A$13+1</f>
        <v>18</v>
      </c>
      <c r="B13" s="18">
        <f>Wk17!$B$13+7</f>
        <v>39564</v>
      </c>
      <c r="C13" s="19"/>
      <c r="D13" s="19"/>
      <c r="E13" s="19">
        <f>D13-C13</f>
        <v>0</v>
      </c>
      <c r="F13" s="20">
        <f>E13*24</f>
        <v>0</v>
      </c>
      <c r="G13" s="12"/>
      <c r="H13" s="16"/>
      <c r="I13" s="47">
        <f>SUM(F13:F15)</f>
        <v>0</v>
      </c>
      <c r="J13" s="26">
        <f>I13-K13</f>
        <v>0</v>
      </c>
      <c r="K13" s="47">
        <f>SUMIF($G13:$G15,$G$9,$F13:$F15)</f>
        <v>0</v>
      </c>
    </row>
    <row r="14" spans="1:11" ht="12.75">
      <c r="A14" s="17">
        <f>A13</f>
        <v>18</v>
      </c>
      <c r="B14" s="18">
        <f>B13</f>
        <v>39564</v>
      </c>
      <c r="C14" s="19">
        <f>D13</f>
        <v>0</v>
      </c>
      <c r="D14" s="19"/>
      <c r="E14" s="19">
        <f>D14-C14</f>
        <v>0</v>
      </c>
      <c r="F14" s="20">
        <f>E14*24</f>
        <v>0</v>
      </c>
      <c r="G14" s="12"/>
      <c r="H14" s="16"/>
      <c r="I14" s="37"/>
      <c r="K14" s="47"/>
    </row>
    <row r="15" spans="1:11" s="38" customFormat="1" ht="4.5" customHeight="1">
      <c r="A15" s="39">
        <f>A13</f>
        <v>18</v>
      </c>
      <c r="B15" s="40"/>
      <c r="C15" s="41"/>
      <c r="D15" s="41"/>
      <c r="E15" s="41"/>
      <c r="F15" s="42"/>
      <c r="G15" s="43"/>
      <c r="H15" s="45"/>
      <c r="I15" s="37"/>
      <c r="K15" s="47"/>
    </row>
    <row r="16" spans="1:11" ht="12.75">
      <c r="A16" s="17">
        <f>A13</f>
        <v>18</v>
      </c>
      <c r="B16" s="18">
        <f>B13+1</f>
        <v>39565</v>
      </c>
      <c r="C16" s="19"/>
      <c r="D16" s="19"/>
      <c r="E16" s="19">
        <f>D16-C16</f>
        <v>0</v>
      </c>
      <c r="F16" s="20">
        <f>E16*24</f>
        <v>0</v>
      </c>
      <c r="G16" s="12"/>
      <c r="H16" s="16"/>
      <c r="I16" s="47">
        <f>SUM(F16:F18)</f>
        <v>0</v>
      </c>
      <c r="J16" s="26">
        <f>I16-K16</f>
        <v>0</v>
      </c>
      <c r="K16" s="47">
        <f>SUMIF($G16:$G18,$G$9,$F16:$F18)</f>
        <v>0</v>
      </c>
    </row>
    <row r="17" spans="1:11" ht="12.75">
      <c r="A17" s="17">
        <f>A16</f>
        <v>18</v>
      </c>
      <c r="B17" s="18">
        <f>B16</f>
        <v>39565</v>
      </c>
      <c r="C17" s="19">
        <f>D16</f>
        <v>0</v>
      </c>
      <c r="D17" s="19"/>
      <c r="E17" s="19">
        <f>D17-C17</f>
        <v>0</v>
      </c>
      <c r="F17" s="20">
        <f aca="true" t="shared" si="0" ref="F17:F36">E17*24</f>
        <v>0</v>
      </c>
      <c r="G17" s="12"/>
      <c r="H17" s="16"/>
      <c r="I17" s="37"/>
      <c r="K17" s="47"/>
    </row>
    <row r="18" spans="1:11" s="38" customFormat="1" ht="4.5" customHeight="1">
      <c r="A18" s="39">
        <f>A16</f>
        <v>18</v>
      </c>
      <c r="B18" s="40"/>
      <c r="C18" s="41"/>
      <c r="D18" s="41"/>
      <c r="E18" s="41"/>
      <c r="F18" s="42"/>
      <c r="G18" s="43"/>
      <c r="H18" s="45"/>
      <c r="I18" s="37"/>
      <c r="K18" s="47"/>
    </row>
    <row r="19" spans="1:11" ht="12.75">
      <c r="A19" s="17">
        <f>A16</f>
        <v>18</v>
      </c>
      <c r="B19" s="18">
        <f>B16+1</f>
        <v>39566</v>
      </c>
      <c r="C19" s="19">
        <v>0.375</v>
      </c>
      <c r="D19" s="19">
        <v>0.5208333333333334</v>
      </c>
      <c r="E19" s="19">
        <f>D19-C19</f>
        <v>0.14583333333333337</v>
      </c>
      <c r="F19" s="20">
        <f t="shared" si="0"/>
        <v>3.500000000000001</v>
      </c>
      <c r="G19" s="12" t="s">
        <v>36</v>
      </c>
      <c r="H19" s="16" t="s">
        <v>37</v>
      </c>
      <c r="I19" s="47">
        <f>SUM(F19:F23)</f>
        <v>8</v>
      </c>
      <c r="J19" s="26">
        <f>I19-K19</f>
        <v>8</v>
      </c>
      <c r="K19" s="47">
        <f>SUMIF($G19:$G23,$G$9,$F19:$F23)</f>
        <v>0</v>
      </c>
    </row>
    <row r="20" spans="1:11" ht="12.75">
      <c r="A20" s="17">
        <f aca="true" t="shared" si="1" ref="A20:A37">A19</f>
        <v>18</v>
      </c>
      <c r="B20" s="18">
        <f>B19</f>
        <v>39566</v>
      </c>
      <c r="C20" s="19">
        <f>D19</f>
        <v>0.5208333333333334</v>
      </c>
      <c r="D20" s="19">
        <v>0.5347222222222222</v>
      </c>
      <c r="E20" s="19">
        <f>D20-C20</f>
        <v>0.01388888888888884</v>
      </c>
      <c r="F20" s="20">
        <f t="shared" si="0"/>
        <v>0.33333333333333215</v>
      </c>
      <c r="G20" s="12" t="s">
        <v>80</v>
      </c>
      <c r="H20" s="16" t="s">
        <v>18</v>
      </c>
      <c r="I20" s="37"/>
      <c r="K20" s="47"/>
    </row>
    <row r="21" spans="1:11" ht="12.75">
      <c r="A21" s="17">
        <f t="shared" si="1"/>
        <v>18</v>
      </c>
      <c r="B21" s="18">
        <f>B20</f>
        <v>39566</v>
      </c>
      <c r="C21" s="19">
        <f>D20</f>
        <v>0.5347222222222222</v>
      </c>
      <c r="D21" s="19">
        <v>0.6458333333333334</v>
      </c>
      <c r="E21" s="19">
        <f>D21-C21</f>
        <v>0.11111111111111116</v>
      </c>
      <c r="F21" s="20">
        <f t="shared" si="0"/>
        <v>2.666666666666668</v>
      </c>
      <c r="G21" s="12" t="s">
        <v>36</v>
      </c>
      <c r="H21" s="16" t="s">
        <v>37</v>
      </c>
      <c r="I21" s="37"/>
      <c r="K21" s="47"/>
    </row>
    <row r="22" spans="1:11" ht="12.75">
      <c r="A22" s="17">
        <f t="shared" si="1"/>
        <v>18</v>
      </c>
      <c r="B22" s="18">
        <f>B21</f>
        <v>39566</v>
      </c>
      <c r="C22" s="19">
        <f>D21</f>
        <v>0.6458333333333334</v>
      </c>
      <c r="D22" s="19">
        <v>0.7083333333333334</v>
      </c>
      <c r="E22" s="19">
        <f>D22-C22</f>
        <v>0.0625</v>
      </c>
      <c r="F22" s="20">
        <f t="shared" si="0"/>
        <v>1.5</v>
      </c>
      <c r="G22" s="12" t="s">
        <v>36</v>
      </c>
      <c r="H22" s="16" t="s">
        <v>37</v>
      </c>
      <c r="I22" s="37"/>
      <c r="K22" s="47"/>
    </row>
    <row r="23" spans="1:11" s="38" customFormat="1" ht="5.25" customHeight="1">
      <c r="A23" s="39">
        <f>A22</f>
        <v>18</v>
      </c>
      <c r="B23" s="40"/>
      <c r="C23" s="41"/>
      <c r="D23" s="41"/>
      <c r="E23" s="41"/>
      <c r="F23" s="42"/>
      <c r="G23" s="43"/>
      <c r="H23" s="45"/>
      <c r="I23" s="37"/>
      <c r="K23" s="47"/>
    </row>
    <row r="24" spans="1:11" ht="12.75">
      <c r="A24" s="17">
        <f>A19</f>
        <v>18</v>
      </c>
      <c r="B24" s="18">
        <f>B19+1</f>
        <v>39567</v>
      </c>
      <c r="C24" s="19">
        <v>0.3611111111111111</v>
      </c>
      <c r="D24" s="19">
        <v>0.4236111111111111</v>
      </c>
      <c r="E24" s="19">
        <f aca="true" t="shared" si="2" ref="E24:E29">D24-C24</f>
        <v>0.0625</v>
      </c>
      <c r="F24" s="20">
        <f t="shared" si="0"/>
        <v>1.5</v>
      </c>
      <c r="G24" s="12" t="s">
        <v>73</v>
      </c>
      <c r="H24" s="16" t="s">
        <v>142</v>
      </c>
      <c r="I24" s="47">
        <f>SUM(F24:F30)</f>
        <v>7.166666666666667</v>
      </c>
      <c r="J24" s="26">
        <f>I24-K24</f>
        <v>5.666666666666667</v>
      </c>
      <c r="K24" s="47">
        <f>SUMIF($G24:$G30,$G$9,$F24:$F30)</f>
        <v>1.5</v>
      </c>
    </row>
    <row r="25" spans="1:11" ht="12.75">
      <c r="A25" s="17">
        <f t="shared" si="1"/>
        <v>18</v>
      </c>
      <c r="B25" s="18">
        <f>B24</f>
        <v>39567</v>
      </c>
      <c r="C25" s="19">
        <f>D24</f>
        <v>0.4236111111111111</v>
      </c>
      <c r="D25" s="19">
        <v>0.4618055555555556</v>
      </c>
      <c r="E25" s="19">
        <f t="shared" si="2"/>
        <v>0.038194444444444475</v>
      </c>
      <c r="F25" s="20">
        <f t="shared" si="0"/>
        <v>0.9166666666666674</v>
      </c>
      <c r="G25" s="12" t="s">
        <v>36</v>
      </c>
      <c r="H25" s="16" t="s">
        <v>37</v>
      </c>
      <c r="I25" s="37"/>
      <c r="K25" s="47"/>
    </row>
    <row r="26" spans="1:11" ht="12.75">
      <c r="A26" s="17">
        <f t="shared" si="1"/>
        <v>18</v>
      </c>
      <c r="B26" s="18">
        <f>B25</f>
        <v>39567</v>
      </c>
      <c r="C26" s="19">
        <f>D25</f>
        <v>0.4618055555555556</v>
      </c>
      <c r="D26" s="19">
        <v>0.4791666666666667</v>
      </c>
      <c r="E26" s="19">
        <f t="shared" si="2"/>
        <v>0.017361111111111105</v>
      </c>
      <c r="F26" s="20">
        <f t="shared" si="0"/>
        <v>0.4166666666666665</v>
      </c>
      <c r="G26" s="12" t="s">
        <v>36</v>
      </c>
      <c r="H26" s="16" t="s">
        <v>37</v>
      </c>
      <c r="I26" s="37"/>
      <c r="K26" s="47"/>
    </row>
    <row r="27" spans="1:11" ht="12.75">
      <c r="A27" s="17">
        <f t="shared" si="1"/>
        <v>18</v>
      </c>
      <c r="B27" s="18">
        <f>B26</f>
        <v>39567</v>
      </c>
      <c r="C27" s="19">
        <f>D26</f>
        <v>0.4791666666666667</v>
      </c>
      <c r="D27" s="19">
        <v>0.5104166666666666</v>
      </c>
      <c r="E27" s="19">
        <f t="shared" si="2"/>
        <v>0.031249999999999944</v>
      </c>
      <c r="F27" s="20">
        <f t="shared" si="0"/>
        <v>0.7499999999999987</v>
      </c>
      <c r="G27" s="12" t="s">
        <v>80</v>
      </c>
      <c r="H27" s="16" t="s">
        <v>19</v>
      </c>
      <c r="I27" s="37"/>
      <c r="K27" s="47"/>
    </row>
    <row r="28" spans="1:11" ht="12.75">
      <c r="A28" s="17">
        <f t="shared" si="1"/>
        <v>18</v>
      </c>
      <c r="B28" s="18">
        <f>B27</f>
        <v>39567</v>
      </c>
      <c r="C28" s="19">
        <f>D27</f>
        <v>0.5104166666666666</v>
      </c>
      <c r="D28" s="19">
        <v>0.625</v>
      </c>
      <c r="E28" s="19">
        <f t="shared" si="2"/>
        <v>0.11458333333333337</v>
      </c>
      <c r="F28" s="20">
        <f t="shared" si="0"/>
        <v>2.750000000000001</v>
      </c>
      <c r="G28" s="12" t="s">
        <v>36</v>
      </c>
      <c r="H28" s="16" t="s">
        <v>37</v>
      </c>
      <c r="I28" s="37"/>
      <c r="K28" s="47"/>
    </row>
    <row r="29" spans="1:11" ht="12.75">
      <c r="A29" s="17">
        <f t="shared" si="1"/>
        <v>18</v>
      </c>
      <c r="B29" s="18">
        <f>B28</f>
        <v>39567</v>
      </c>
      <c r="C29" s="19">
        <f>D28</f>
        <v>0.625</v>
      </c>
      <c r="D29" s="19">
        <v>0.6597222222222222</v>
      </c>
      <c r="E29" s="19">
        <f t="shared" si="2"/>
        <v>0.03472222222222221</v>
      </c>
      <c r="F29" s="20">
        <f t="shared" si="0"/>
        <v>0.833333333333333</v>
      </c>
      <c r="G29" s="12" t="s">
        <v>36</v>
      </c>
      <c r="H29" s="16" t="s">
        <v>37</v>
      </c>
      <c r="I29" s="37"/>
      <c r="K29" s="47"/>
    </row>
    <row r="30" spans="1:11" s="38" customFormat="1" ht="4.5" customHeight="1">
      <c r="A30" s="39">
        <f t="shared" si="1"/>
        <v>18</v>
      </c>
      <c r="B30" s="40"/>
      <c r="C30" s="41"/>
      <c r="D30" s="41"/>
      <c r="E30" s="41"/>
      <c r="F30" s="42"/>
      <c r="G30" s="43"/>
      <c r="H30" s="45"/>
      <c r="I30" s="37"/>
      <c r="K30" s="47"/>
    </row>
    <row r="31" spans="1:11" ht="12.75">
      <c r="A31" s="17">
        <f>A24</f>
        <v>18</v>
      </c>
      <c r="B31" s="18">
        <f>B24+1</f>
        <v>39568</v>
      </c>
      <c r="C31" s="19">
        <v>0.3263888888888889</v>
      </c>
      <c r="D31" s="19">
        <v>0.4444444444444444</v>
      </c>
      <c r="E31" s="19">
        <f aca="true" t="shared" si="3" ref="E31:E36">D31-C31</f>
        <v>0.11805555555555552</v>
      </c>
      <c r="F31" s="20">
        <f t="shared" si="0"/>
        <v>2.8333333333333326</v>
      </c>
      <c r="G31" s="12" t="s">
        <v>116</v>
      </c>
      <c r="H31" s="16" t="s">
        <v>15</v>
      </c>
      <c r="I31" s="47">
        <f>SUM(F31:F37)</f>
        <v>6.166666666666668</v>
      </c>
      <c r="J31" s="26">
        <f>I31-K31</f>
        <v>6.166666666666668</v>
      </c>
      <c r="K31" s="47">
        <f>SUMIF($G31:$G37,$G$9,$F31:$F37)</f>
        <v>0</v>
      </c>
    </row>
    <row r="32" spans="1:11" ht="12.75">
      <c r="A32" s="17">
        <f t="shared" si="1"/>
        <v>18</v>
      </c>
      <c r="B32" s="18">
        <f>B31</f>
        <v>39568</v>
      </c>
      <c r="C32" s="19">
        <f>D31</f>
        <v>0.4444444444444444</v>
      </c>
      <c r="D32" s="19">
        <v>0.46527777777777773</v>
      </c>
      <c r="E32" s="19">
        <f t="shared" si="3"/>
        <v>0.020833333333333315</v>
      </c>
      <c r="F32" s="20">
        <f t="shared" si="0"/>
        <v>0.49999999999999956</v>
      </c>
      <c r="G32" s="12" t="s">
        <v>116</v>
      </c>
      <c r="H32" s="16" t="s">
        <v>15</v>
      </c>
      <c r="I32" s="37"/>
      <c r="K32" s="47"/>
    </row>
    <row r="33" spans="1:11" ht="12.75">
      <c r="A33" s="17">
        <f t="shared" si="1"/>
        <v>18</v>
      </c>
      <c r="B33" s="18">
        <f>B32</f>
        <v>39568</v>
      </c>
      <c r="C33" s="19">
        <f>D32</f>
        <v>0.46527777777777773</v>
      </c>
      <c r="D33" s="19">
        <v>0.513888888888889</v>
      </c>
      <c r="E33" s="19">
        <f t="shared" si="3"/>
        <v>0.048611111111111216</v>
      </c>
      <c r="F33" s="20">
        <f t="shared" si="0"/>
        <v>1.1666666666666692</v>
      </c>
      <c r="G33" s="12" t="s">
        <v>116</v>
      </c>
      <c r="H33" s="16" t="s">
        <v>15</v>
      </c>
      <c r="I33" s="37"/>
      <c r="K33" s="47"/>
    </row>
    <row r="34" spans="1:11" ht="12.75">
      <c r="A34" s="17">
        <f t="shared" si="1"/>
        <v>18</v>
      </c>
      <c r="B34" s="18">
        <f>B33</f>
        <v>39568</v>
      </c>
      <c r="C34" s="19">
        <f>D33</f>
        <v>0.513888888888889</v>
      </c>
      <c r="D34" s="19">
        <v>0.53125</v>
      </c>
      <c r="E34" s="19">
        <f t="shared" si="3"/>
        <v>0.01736111111111105</v>
      </c>
      <c r="F34" s="20">
        <f t="shared" si="0"/>
        <v>0.4166666666666652</v>
      </c>
      <c r="G34" s="12" t="s">
        <v>116</v>
      </c>
      <c r="H34" s="16" t="s">
        <v>15</v>
      </c>
      <c r="I34" s="37"/>
      <c r="K34" s="47"/>
    </row>
    <row r="35" spans="1:11" ht="12.75">
      <c r="A35" s="17">
        <f t="shared" si="1"/>
        <v>18</v>
      </c>
      <c r="B35" s="18">
        <f>B34</f>
        <v>39568</v>
      </c>
      <c r="C35" s="19">
        <f>D34</f>
        <v>0.53125</v>
      </c>
      <c r="D35" s="19">
        <v>0.5625</v>
      </c>
      <c r="E35" s="19">
        <f t="shared" si="3"/>
        <v>0.03125</v>
      </c>
      <c r="F35" s="20">
        <f t="shared" si="0"/>
        <v>0.75</v>
      </c>
      <c r="G35" s="12" t="s">
        <v>116</v>
      </c>
      <c r="H35" s="16" t="s">
        <v>15</v>
      </c>
      <c r="I35" s="37"/>
      <c r="K35" s="47"/>
    </row>
    <row r="36" spans="1:11" ht="12.75">
      <c r="A36" s="17">
        <f t="shared" si="1"/>
        <v>18</v>
      </c>
      <c r="B36" s="18">
        <f>B35</f>
        <v>39568</v>
      </c>
      <c r="C36" s="19">
        <f>D35</f>
        <v>0.5625</v>
      </c>
      <c r="D36" s="19">
        <v>0.5833333333333334</v>
      </c>
      <c r="E36" s="19">
        <f t="shared" si="3"/>
        <v>0.02083333333333337</v>
      </c>
      <c r="F36" s="20">
        <f t="shared" si="0"/>
        <v>0.5000000000000009</v>
      </c>
      <c r="G36" s="12" t="s">
        <v>116</v>
      </c>
      <c r="H36" s="16" t="s">
        <v>15</v>
      </c>
      <c r="I36" s="37"/>
      <c r="K36" s="47"/>
    </row>
    <row r="37" spans="1:11" s="38" customFormat="1" ht="4.5" customHeight="1">
      <c r="A37" s="39">
        <f t="shared" si="1"/>
        <v>18</v>
      </c>
      <c r="B37" s="40"/>
      <c r="C37" s="41"/>
      <c r="D37" s="41"/>
      <c r="E37" s="41"/>
      <c r="F37" s="42"/>
      <c r="G37" s="43"/>
      <c r="H37" s="45"/>
      <c r="I37" s="46"/>
      <c r="K37" s="47"/>
    </row>
  </sheetData>
  <printOptions/>
  <pageMargins left="0.75" right="0.75" top="1" bottom="1" header="0.5" footer="0.5"/>
  <pageSetup fitToHeight="1" fitToWidth="1" horizontalDpi="600" verticalDpi="600" orientation="portrait" scale="61" r:id="rId1"/>
</worksheet>
</file>

<file path=xl/worksheets/sheet6.xml><?xml version="1.0" encoding="utf-8"?>
<worksheet xmlns="http://schemas.openxmlformats.org/spreadsheetml/2006/main" xmlns:r="http://schemas.openxmlformats.org/officeDocument/2006/relationships">
  <dimension ref="A1:S51"/>
  <sheetViews>
    <sheetView zoomScale="85" zoomScaleNormal="85" workbookViewId="0" topLeftCell="A1">
      <selection activeCell="J11" sqref="J11"/>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Wk16!E2</f>
        <v>Comments describing Project_A</v>
      </c>
      <c r="F2" s="20">
        <f>SUMIF($G$13:$G$51,$G2,$F$13:$F$51)</f>
        <v>0</v>
      </c>
      <c r="G2" s="12" t="str">
        <f>Wk16!G2</f>
        <v>Project_A</v>
      </c>
      <c r="H2" s="16"/>
      <c r="I2" s="37"/>
    </row>
    <row r="3" spans="1:9" ht="12.75">
      <c r="A3" s="17"/>
      <c r="B3" s="18"/>
      <c r="C3" s="19"/>
      <c r="D3" s="19"/>
      <c r="E3" s="28" t="str">
        <f>Wk16!E3</f>
        <v>Comments describing Project_B</v>
      </c>
      <c r="F3" s="20">
        <f>SUMIF($G$13:$G$51,$G3,$F$13:$F$51)</f>
        <v>6.166666666666668</v>
      </c>
      <c r="G3" s="12" t="str">
        <f>Wk16!G3</f>
        <v>Project_B</v>
      </c>
      <c r="H3" s="16"/>
      <c r="I3" s="37"/>
    </row>
    <row r="4" spans="1:9" ht="12.75">
      <c r="A4" s="17"/>
      <c r="B4" s="18"/>
      <c r="C4" s="19"/>
      <c r="D4" s="19"/>
      <c r="E4" s="28" t="str">
        <f>Wk16!E4</f>
        <v>Comments describing Project_C</v>
      </c>
      <c r="F4" s="20">
        <f>SUMIF($G$13:$G$51,$G4,$F$13:$F$51)</f>
        <v>14.91666666666667</v>
      </c>
      <c r="G4" s="12" t="str">
        <f>Wk16!G4</f>
        <v>Project_C</v>
      </c>
      <c r="H4" s="16"/>
      <c r="I4" s="37"/>
    </row>
    <row r="5" spans="1:9" ht="12.75">
      <c r="A5" s="17"/>
      <c r="B5" s="18"/>
      <c r="C5" s="19"/>
      <c r="D5" s="19"/>
      <c r="E5" s="28" t="str">
        <f>Wk16!E5</f>
        <v>Comments describing Project_D</v>
      </c>
      <c r="F5" s="20">
        <f>SUMIF($G$13:$G$51,$G5,$F$13:$F$51)</f>
        <v>7.5</v>
      </c>
      <c r="G5" s="12" t="str">
        <f>Wk16!G5</f>
        <v>Project_D</v>
      </c>
      <c r="H5" s="16"/>
      <c r="I5" s="37"/>
    </row>
    <row r="6" spans="1:9" ht="12.75">
      <c r="A6" s="17"/>
      <c r="B6" s="18"/>
      <c r="C6" s="19"/>
      <c r="D6" s="19"/>
      <c r="E6" s="28" t="str">
        <f>Wk16!E6</f>
        <v>Comments describing Project_E</v>
      </c>
      <c r="F6" s="20">
        <f>SUMIF($G$13:$G$51,$G6,$F$13:$F$51)</f>
        <v>11.833333333333336</v>
      </c>
      <c r="G6" s="12" t="str">
        <f>Wk16!G6</f>
        <v>Project_E</v>
      </c>
      <c r="H6" s="16"/>
      <c r="I6" s="37"/>
    </row>
    <row r="7" spans="1:9" ht="12.75">
      <c r="A7" s="17"/>
      <c r="B7" s="18"/>
      <c r="C7" s="19"/>
      <c r="D7" s="19"/>
      <c r="E7" s="28" t="str">
        <f>Wk16!E7</f>
        <v>Administrative Tasks</v>
      </c>
      <c r="F7" s="20">
        <f>SUMIF($G$13:$G$51,$G7,$F$13:$F$51)</f>
        <v>2.9166666666666643</v>
      </c>
      <c r="G7" s="12" t="str">
        <f>Wk16!G7</f>
        <v>Admin</v>
      </c>
      <c r="H7" s="16"/>
      <c r="I7" s="37"/>
    </row>
    <row r="8" spans="1:9" ht="12.75">
      <c r="A8" s="17"/>
      <c r="B8" s="18"/>
      <c r="C8" s="19"/>
      <c r="D8" s="19"/>
      <c r="E8" s="83" t="str">
        <f>Wk16!E8</f>
        <v>sub-Total</v>
      </c>
      <c r="F8" s="84">
        <f>SUM(F2:F7)</f>
        <v>43.333333333333336</v>
      </c>
      <c r="G8" s="85" t="str">
        <f>Wk16!G8</f>
        <v>Billable</v>
      </c>
      <c r="H8" s="16"/>
      <c r="I8" s="37"/>
    </row>
    <row r="9" spans="1:9" ht="12.75">
      <c r="A9" s="17"/>
      <c r="B9" s="18"/>
      <c r="C9" s="19"/>
      <c r="D9" s="19"/>
      <c r="E9" s="28" t="str">
        <f>Wk16!E9</f>
        <v>Time not to be Billed to the Client</v>
      </c>
      <c r="F9" s="20">
        <f>SUMIF($G$13:$G$51,$G9,$F$13:$F$51)</f>
        <v>5.833333333333334</v>
      </c>
      <c r="G9" s="12" t="str">
        <f>Wk16!G9</f>
        <v>non-Billable</v>
      </c>
      <c r="H9" s="16"/>
      <c r="I9" s="37"/>
    </row>
    <row r="10" spans="1:11" ht="12.75">
      <c r="A10" s="17"/>
      <c r="B10" s="18"/>
      <c r="C10" s="19"/>
      <c r="D10" s="13"/>
      <c r="E10" s="27" t="s">
        <v>79</v>
      </c>
      <c r="F10" s="21">
        <f>SUM(F8:F9)</f>
        <v>49.16666666666667</v>
      </c>
      <c r="G10" s="15" t="s">
        <v>77</v>
      </c>
      <c r="H10" s="16"/>
      <c r="I10" s="80" t="s">
        <v>77</v>
      </c>
      <c r="J10" s="1" t="s">
        <v>89</v>
      </c>
      <c r="K10" s="78" t="s">
        <v>86</v>
      </c>
    </row>
    <row r="11" spans="1:11" ht="12.75">
      <c r="A11" s="12"/>
      <c r="B11" s="13"/>
      <c r="C11" s="13"/>
      <c r="H11" s="16"/>
      <c r="I11" s="47">
        <f>SUM(I13:I51)</f>
        <v>49.16666666666667</v>
      </c>
      <c r="J11" s="26">
        <f>SUM(J13:J51)</f>
        <v>43.333333333333336</v>
      </c>
      <c r="K11" s="79">
        <f>SUM(K13:K51)</f>
        <v>5.833333333333334</v>
      </c>
    </row>
    <row r="12" spans="1:9" ht="25.5">
      <c r="A12" s="22" t="s">
        <v>72</v>
      </c>
      <c r="B12" s="23" t="s">
        <v>69</v>
      </c>
      <c r="C12" s="24" t="s">
        <v>24</v>
      </c>
      <c r="D12" s="24" t="s">
        <v>25</v>
      </c>
      <c r="E12" s="24" t="s">
        <v>74</v>
      </c>
      <c r="F12" s="24" t="s">
        <v>75</v>
      </c>
      <c r="G12" s="22" t="s">
        <v>71</v>
      </c>
      <c r="H12" s="25" t="s">
        <v>70</v>
      </c>
      <c r="I12" s="81"/>
    </row>
    <row r="13" spans="1:11" ht="12.75">
      <c r="A13" s="17">
        <f>Wk16!$A$13+1</f>
        <v>17</v>
      </c>
      <c r="B13" s="18">
        <f>Wk16!$B$13+7</f>
        <v>39557</v>
      </c>
      <c r="C13" s="19"/>
      <c r="D13" s="19"/>
      <c r="E13" s="19">
        <f>D13-C13</f>
        <v>0</v>
      </c>
      <c r="F13" s="20">
        <f>E13*24</f>
        <v>0</v>
      </c>
      <c r="G13" s="12"/>
      <c r="H13" s="16"/>
      <c r="I13" s="47">
        <f>SUM(F13:F15)</f>
        <v>0</v>
      </c>
      <c r="J13" s="26">
        <f>I13-K13</f>
        <v>0</v>
      </c>
      <c r="K13" s="47">
        <f>SUMIF($G13:$G15,$G$9,$F13:$F15)</f>
        <v>0</v>
      </c>
    </row>
    <row r="14" spans="1:11" ht="12.75">
      <c r="A14" s="17">
        <f>A13</f>
        <v>17</v>
      </c>
      <c r="B14" s="18">
        <f>B13</f>
        <v>39557</v>
      </c>
      <c r="C14" s="19">
        <f>D13</f>
        <v>0</v>
      </c>
      <c r="D14" s="19"/>
      <c r="E14" s="19">
        <f>D14-C14</f>
        <v>0</v>
      </c>
      <c r="F14" s="20">
        <f>E14*24</f>
        <v>0</v>
      </c>
      <c r="G14" s="12"/>
      <c r="H14" s="16"/>
      <c r="I14" s="37"/>
      <c r="K14" s="47"/>
    </row>
    <row r="15" spans="1:11" s="38" customFormat="1" ht="4.5" customHeight="1">
      <c r="A15" s="39">
        <f>A13</f>
        <v>17</v>
      </c>
      <c r="B15" s="40"/>
      <c r="C15" s="41"/>
      <c r="D15" s="41"/>
      <c r="E15" s="41"/>
      <c r="F15" s="42"/>
      <c r="G15" s="43"/>
      <c r="H15" s="45"/>
      <c r="I15" s="37"/>
      <c r="K15" s="47"/>
    </row>
    <row r="16" spans="1:11" ht="12.75">
      <c r="A16" s="17">
        <f>A13</f>
        <v>17</v>
      </c>
      <c r="B16" s="18">
        <f>B13+1</f>
        <v>39558</v>
      </c>
      <c r="C16" s="19"/>
      <c r="D16" s="19"/>
      <c r="E16" s="19">
        <f>D16-C16</f>
        <v>0</v>
      </c>
      <c r="F16" s="20">
        <f>E16*24</f>
        <v>0</v>
      </c>
      <c r="G16" s="12"/>
      <c r="H16" s="16"/>
      <c r="I16" s="47">
        <f>SUM(F16:F18)</f>
        <v>0</v>
      </c>
      <c r="J16" s="26">
        <f>I16-K16</f>
        <v>0</v>
      </c>
      <c r="K16" s="47">
        <f>SUMIF($G16:$G18,$G$9,$F16:$F18)</f>
        <v>0</v>
      </c>
    </row>
    <row r="17" spans="1:11" ht="12.75">
      <c r="A17" s="17">
        <f>A16</f>
        <v>17</v>
      </c>
      <c r="B17" s="18">
        <f>B16</f>
        <v>39558</v>
      </c>
      <c r="C17" s="19">
        <f>D16</f>
        <v>0</v>
      </c>
      <c r="D17" s="19"/>
      <c r="E17" s="19">
        <f>D17-C17</f>
        <v>0</v>
      </c>
      <c r="F17" s="20">
        <f aca="true" t="shared" si="0" ref="F17:F50">E17*24</f>
        <v>0</v>
      </c>
      <c r="G17" s="12"/>
      <c r="H17" s="16"/>
      <c r="I17" s="37"/>
      <c r="K17" s="47"/>
    </row>
    <row r="18" spans="1:11" s="38" customFormat="1" ht="4.5" customHeight="1">
      <c r="A18" s="39">
        <f>A16</f>
        <v>17</v>
      </c>
      <c r="B18" s="40"/>
      <c r="C18" s="41"/>
      <c r="D18" s="41"/>
      <c r="E18" s="41"/>
      <c r="F18" s="42"/>
      <c r="G18" s="43"/>
      <c r="H18" s="45"/>
      <c r="I18" s="37"/>
      <c r="K18" s="47"/>
    </row>
    <row r="19" spans="1:11" ht="12.75">
      <c r="A19" s="17">
        <f>A16</f>
        <v>17</v>
      </c>
      <c r="B19" s="18">
        <f>B16+1</f>
        <v>39559</v>
      </c>
      <c r="C19" s="19">
        <v>0.375</v>
      </c>
      <c r="D19" s="19">
        <v>0.5208333333333334</v>
      </c>
      <c r="E19" s="19">
        <f>D19-C19</f>
        <v>0.14583333333333337</v>
      </c>
      <c r="F19" s="20">
        <f t="shared" si="0"/>
        <v>3.500000000000001</v>
      </c>
      <c r="G19" s="12" t="s">
        <v>36</v>
      </c>
      <c r="H19" s="16" t="s">
        <v>37</v>
      </c>
      <c r="I19" s="47">
        <f>SUM(F19:F23)</f>
        <v>8</v>
      </c>
      <c r="J19" s="26">
        <f>I19-K19</f>
        <v>8</v>
      </c>
      <c r="K19" s="47">
        <f>SUMIF($G19:$G23,$G$9,$F19:$F23)</f>
        <v>0</v>
      </c>
    </row>
    <row r="20" spans="1:11" ht="12.75">
      <c r="A20" s="17">
        <f aca="true" t="shared" si="1" ref="A20:B51">A19</f>
        <v>17</v>
      </c>
      <c r="B20" s="18">
        <f>B19</f>
        <v>39559</v>
      </c>
      <c r="C20" s="19">
        <f>D19</f>
        <v>0.5208333333333334</v>
      </c>
      <c r="D20" s="19">
        <v>0.6319444444444444</v>
      </c>
      <c r="E20" s="19">
        <f>D20-C20</f>
        <v>0.11111111111111105</v>
      </c>
      <c r="F20" s="20">
        <f t="shared" si="0"/>
        <v>2.666666666666665</v>
      </c>
      <c r="G20" s="12" t="s">
        <v>80</v>
      </c>
      <c r="H20" s="16" t="s">
        <v>18</v>
      </c>
      <c r="I20" s="37"/>
      <c r="K20" s="47"/>
    </row>
    <row r="21" spans="1:11" ht="12.75">
      <c r="A21" s="17">
        <f t="shared" si="1"/>
        <v>17</v>
      </c>
      <c r="B21" s="18">
        <f>B20</f>
        <v>39559</v>
      </c>
      <c r="C21" s="19">
        <f>D20</f>
        <v>0.6319444444444444</v>
      </c>
      <c r="D21" s="19">
        <v>0.6458333333333334</v>
      </c>
      <c r="E21" s="19">
        <f>D21-C21</f>
        <v>0.01388888888888895</v>
      </c>
      <c r="F21" s="20">
        <f t="shared" si="0"/>
        <v>0.3333333333333348</v>
      </c>
      <c r="G21" s="12" t="s">
        <v>36</v>
      </c>
      <c r="H21" s="16" t="s">
        <v>37</v>
      </c>
      <c r="I21" s="37"/>
      <c r="K21" s="47"/>
    </row>
    <row r="22" spans="1:11" ht="12.75">
      <c r="A22" s="17">
        <f t="shared" si="1"/>
        <v>17</v>
      </c>
      <c r="B22" s="18">
        <f>B21</f>
        <v>39559</v>
      </c>
      <c r="C22" s="19">
        <f>D21</f>
        <v>0.6458333333333334</v>
      </c>
      <c r="D22" s="19">
        <v>0.7083333333333334</v>
      </c>
      <c r="E22" s="19">
        <f>D22-C22</f>
        <v>0.0625</v>
      </c>
      <c r="F22" s="20">
        <f t="shared" si="0"/>
        <v>1.5</v>
      </c>
      <c r="G22" s="12" t="s">
        <v>36</v>
      </c>
      <c r="H22" s="16" t="s">
        <v>37</v>
      </c>
      <c r="I22" s="37"/>
      <c r="K22" s="47"/>
    </row>
    <row r="23" spans="1:11" s="38" customFormat="1" ht="5.25" customHeight="1">
      <c r="A23" s="39">
        <f>A22</f>
        <v>17</v>
      </c>
      <c r="B23" s="40"/>
      <c r="C23" s="41"/>
      <c r="D23" s="41"/>
      <c r="E23" s="41"/>
      <c r="F23" s="42"/>
      <c r="G23" s="43"/>
      <c r="H23" s="45"/>
      <c r="I23" s="37"/>
      <c r="K23" s="47"/>
    </row>
    <row r="24" spans="1:11" ht="12.75">
      <c r="A24" s="17">
        <f>A19</f>
        <v>17</v>
      </c>
      <c r="B24" s="18">
        <f>B19+1</f>
        <v>39560</v>
      </c>
      <c r="C24" s="19">
        <v>0.23611111111111113</v>
      </c>
      <c r="D24" s="19">
        <v>0.4236111111111111</v>
      </c>
      <c r="E24" s="19">
        <f aca="true" t="shared" si="2" ref="E24:E29">D24-C24</f>
        <v>0.18749999999999997</v>
      </c>
      <c r="F24" s="20">
        <f t="shared" si="0"/>
        <v>4.499999999999999</v>
      </c>
      <c r="G24" s="12" t="s">
        <v>73</v>
      </c>
      <c r="H24" s="16" t="s">
        <v>143</v>
      </c>
      <c r="I24" s="47">
        <f>SUM(F24:F30)</f>
        <v>10.166666666666664</v>
      </c>
      <c r="J24" s="26">
        <f>I24-K24</f>
        <v>5.666666666666665</v>
      </c>
      <c r="K24" s="47">
        <f>SUMIF($G24:$G30,$G$9,$F24:$F30)</f>
        <v>4.499999999999999</v>
      </c>
    </row>
    <row r="25" spans="1:11" ht="12.75">
      <c r="A25" s="17">
        <f t="shared" si="1"/>
        <v>17</v>
      </c>
      <c r="B25" s="18">
        <f>B24</f>
        <v>39560</v>
      </c>
      <c r="C25" s="19">
        <f>D24</f>
        <v>0.4236111111111111</v>
      </c>
      <c r="D25" s="19">
        <v>0.4618055555555556</v>
      </c>
      <c r="E25" s="19">
        <f t="shared" si="2"/>
        <v>0.038194444444444475</v>
      </c>
      <c r="F25" s="20">
        <f t="shared" si="0"/>
        <v>0.9166666666666674</v>
      </c>
      <c r="G25" s="12" t="s">
        <v>36</v>
      </c>
      <c r="H25" s="16" t="s">
        <v>37</v>
      </c>
      <c r="I25" s="37"/>
      <c r="K25" s="47"/>
    </row>
    <row r="26" spans="1:11" ht="12.75">
      <c r="A26" s="17">
        <f t="shared" si="1"/>
        <v>17</v>
      </c>
      <c r="B26" s="18">
        <f>B25</f>
        <v>39560</v>
      </c>
      <c r="C26" s="19">
        <f>D25</f>
        <v>0.4618055555555556</v>
      </c>
      <c r="D26" s="19">
        <v>0.4791666666666667</v>
      </c>
      <c r="E26" s="19">
        <f t="shared" si="2"/>
        <v>0.017361111111111105</v>
      </c>
      <c r="F26" s="20">
        <f t="shared" si="0"/>
        <v>0.4166666666666665</v>
      </c>
      <c r="G26" s="12" t="s">
        <v>36</v>
      </c>
      <c r="H26" s="16" t="s">
        <v>37</v>
      </c>
      <c r="I26" s="37"/>
      <c r="K26" s="47"/>
    </row>
    <row r="27" spans="1:11" ht="12.75">
      <c r="A27" s="17">
        <f t="shared" si="1"/>
        <v>17</v>
      </c>
      <c r="B27" s="18">
        <f>B26</f>
        <v>39560</v>
      </c>
      <c r="C27" s="19">
        <f>D26</f>
        <v>0.4791666666666667</v>
      </c>
      <c r="D27" s="19">
        <v>0.4895833333333333</v>
      </c>
      <c r="E27" s="19">
        <f t="shared" si="2"/>
        <v>0.01041666666666663</v>
      </c>
      <c r="F27" s="20">
        <f t="shared" si="0"/>
        <v>0.2499999999999991</v>
      </c>
      <c r="G27" s="12" t="s">
        <v>80</v>
      </c>
      <c r="H27" s="16" t="s">
        <v>19</v>
      </c>
      <c r="I27" s="37"/>
      <c r="K27" s="47"/>
    </row>
    <row r="28" spans="1:11" ht="12.75">
      <c r="A28" s="17">
        <f t="shared" si="1"/>
        <v>17</v>
      </c>
      <c r="B28" s="18">
        <f>B27</f>
        <v>39560</v>
      </c>
      <c r="C28" s="19">
        <f>D27</f>
        <v>0.4895833333333333</v>
      </c>
      <c r="D28" s="19">
        <v>0.625</v>
      </c>
      <c r="E28" s="19">
        <f t="shared" si="2"/>
        <v>0.13541666666666669</v>
      </c>
      <c r="F28" s="20">
        <f t="shared" si="0"/>
        <v>3.2500000000000004</v>
      </c>
      <c r="G28" s="12" t="s">
        <v>36</v>
      </c>
      <c r="H28" s="16" t="s">
        <v>37</v>
      </c>
      <c r="I28" s="37"/>
      <c r="K28" s="47"/>
    </row>
    <row r="29" spans="1:11" ht="12.75">
      <c r="A29" s="17">
        <f t="shared" si="1"/>
        <v>17</v>
      </c>
      <c r="B29" s="18">
        <f>B28</f>
        <v>39560</v>
      </c>
      <c r="C29" s="19">
        <f>D28</f>
        <v>0.625</v>
      </c>
      <c r="D29" s="19">
        <v>0.6597222222222222</v>
      </c>
      <c r="E29" s="19">
        <f t="shared" si="2"/>
        <v>0.03472222222222221</v>
      </c>
      <c r="F29" s="20">
        <f t="shared" si="0"/>
        <v>0.833333333333333</v>
      </c>
      <c r="G29" s="12" t="s">
        <v>36</v>
      </c>
      <c r="H29" s="16" t="s">
        <v>37</v>
      </c>
      <c r="I29" s="37"/>
      <c r="K29" s="47"/>
    </row>
    <row r="30" spans="1:11" s="38" customFormat="1" ht="4.5" customHeight="1">
      <c r="A30" s="39">
        <f t="shared" si="1"/>
        <v>17</v>
      </c>
      <c r="B30" s="40"/>
      <c r="C30" s="41"/>
      <c r="D30" s="41"/>
      <c r="E30" s="41"/>
      <c r="F30" s="42"/>
      <c r="G30" s="43"/>
      <c r="H30" s="45"/>
      <c r="I30" s="37"/>
      <c r="K30" s="47"/>
    </row>
    <row r="31" spans="1:11" ht="12.75">
      <c r="A31" s="17">
        <f>A24</f>
        <v>17</v>
      </c>
      <c r="B31" s="18">
        <f>B24+1</f>
        <v>39561</v>
      </c>
      <c r="C31" s="19">
        <v>0.3263888888888889</v>
      </c>
      <c r="D31" s="19">
        <v>0.4444444444444444</v>
      </c>
      <c r="E31" s="19">
        <f aca="true" t="shared" si="3" ref="E31:E36">D31-C31</f>
        <v>0.11805555555555552</v>
      </c>
      <c r="F31" s="20">
        <f t="shared" si="0"/>
        <v>2.8333333333333326</v>
      </c>
      <c r="G31" s="12" t="s">
        <v>116</v>
      </c>
      <c r="H31" s="16" t="s">
        <v>15</v>
      </c>
      <c r="I31" s="47">
        <f>SUM(F31:F37)</f>
        <v>6.166666666666668</v>
      </c>
      <c r="J31" s="26">
        <f>I31-K31</f>
        <v>6.166666666666668</v>
      </c>
      <c r="K31" s="47">
        <f>SUMIF($G31:$G37,$G$9,$F31:$F37)</f>
        <v>0</v>
      </c>
    </row>
    <row r="32" spans="1:11" ht="12.75">
      <c r="A32" s="17">
        <f t="shared" si="1"/>
        <v>17</v>
      </c>
      <c r="B32" s="18">
        <f>B31</f>
        <v>39561</v>
      </c>
      <c r="C32" s="19">
        <f>D31</f>
        <v>0.4444444444444444</v>
      </c>
      <c r="D32" s="19">
        <v>0.46527777777777773</v>
      </c>
      <c r="E32" s="19">
        <f t="shared" si="3"/>
        <v>0.020833333333333315</v>
      </c>
      <c r="F32" s="20">
        <f t="shared" si="0"/>
        <v>0.49999999999999956</v>
      </c>
      <c r="G32" s="12" t="s">
        <v>116</v>
      </c>
      <c r="H32" s="16" t="s">
        <v>15</v>
      </c>
      <c r="I32" s="37"/>
      <c r="K32" s="47"/>
    </row>
    <row r="33" spans="1:11" ht="12.75">
      <c r="A33" s="17">
        <f t="shared" si="1"/>
        <v>17</v>
      </c>
      <c r="B33" s="18">
        <f>B32</f>
        <v>39561</v>
      </c>
      <c r="C33" s="19">
        <f>D32</f>
        <v>0.46527777777777773</v>
      </c>
      <c r="D33" s="19">
        <v>0.513888888888889</v>
      </c>
      <c r="E33" s="19">
        <f t="shared" si="3"/>
        <v>0.048611111111111216</v>
      </c>
      <c r="F33" s="20">
        <f t="shared" si="0"/>
        <v>1.1666666666666692</v>
      </c>
      <c r="G33" s="12" t="s">
        <v>116</v>
      </c>
      <c r="H33" s="16" t="s">
        <v>15</v>
      </c>
      <c r="I33" s="37"/>
      <c r="K33" s="47"/>
    </row>
    <row r="34" spans="1:11" ht="12.75">
      <c r="A34" s="17">
        <f t="shared" si="1"/>
        <v>17</v>
      </c>
      <c r="B34" s="18">
        <f>B33</f>
        <v>39561</v>
      </c>
      <c r="C34" s="19">
        <f>D33</f>
        <v>0.513888888888889</v>
      </c>
      <c r="D34" s="19">
        <v>0.53125</v>
      </c>
      <c r="E34" s="19">
        <f t="shared" si="3"/>
        <v>0.01736111111111105</v>
      </c>
      <c r="F34" s="20">
        <f t="shared" si="0"/>
        <v>0.4166666666666652</v>
      </c>
      <c r="G34" s="12" t="s">
        <v>116</v>
      </c>
      <c r="H34" s="16" t="s">
        <v>15</v>
      </c>
      <c r="I34" s="37"/>
      <c r="K34" s="47"/>
    </row>
    <row r="35" spans="1:11" ht="12.75">
      <c r="A35" s="17">
        <f t="shared" si="1"/>
        <v>17</v>
      </c>
      <c r="B35" s="18">
        <f>B34</f>
        <v>39561</v>
      </c>
      <c r="C35" s="19">
        <f>D34</f>
        <v>0.53125</v>
      </c>
      <c r="D35" s="19">
        <v>0.5625</v>
      </c>
      <c r="E35" s="19">
        <f t="shared" si="3"/>
        <v>0.03125</v>
      </c>
      <c r="F35" s="20">
        <f t="shared" si="0"/>
        <v>0.75</v>
      </c>
      <c r="G35" s="12" t="s">
        <v>116</v>
      </c>
      <c r="H35" s="16" t="s">
        <v>15</v>
      </c>
      <c r="I35" s="37"/>
      <c r="K35" s="47"/>
    </row>
    <row r="36" spans="1:11" ht="12.75">
      <c r="A36" s="17">
        <f t="shared" si="1"/>
        <v>17</v>
      </c>
      <c r="B36" s="18">
        <f>B35</f>
        <v>39561</v>
      </c>
      <c r="C36" s="19">
        <f>D35</f>
        <v>0.5625</v>
      </c>
      <c r="D36" s="19">
        <v>0.5833333333333334</v>
      </c>
      <c r="E36" s="19">
        <f t="shared" si="3"/>
        <v>0.02083333333333337</v>
      </c>
      <c r="F36" s="20">
        <f t="shared" si="0"/>
        <v>0.5000000000000009</v>
      </c>
      <c r="G36" s="12" t="s">
        <v>116</v>
      </c>
      <c r="H36" s="16" t="s">
        <v>15</v>
      </c>
      <c r="I36" s="37"/>
      <c r="K36" s="47"/>
    </row>
    <row r="37" spans="1:11" s="38" customFormat="1" ht="4.5" customHeight="1">
      <c r="A37" s="39">
        <f t="shared" si="1"/>
        <v>17</v>
      </c>
      <c r="B37" s="40"/>
      <c r="C37" s="41"/>
      <c r="D37" s="41"/>
      <c r="E37" s="41"/>
      <c r="F37" s="42"/>
      <c r="G37" s="43"/>
      <c r="H37" s="45"/>
      <c r="I37" s="46"/>
      <c r="K37" s="47"/>
    </row>
    <row r="38" spans="1:11" ht="12.75">
      <c r="A38" s="17">
        <f>A31</f>
        <v>17</v>
      </c>
      <c r="B38" s="18">
        <f>B31+1</f>
        <v>39562</v>
      </c>
      <c r="C38" s="19">
        <v>0.40277777777777773</v>
      </c>
      <c r="D38" s="19">
        <v>0.4270833333333333</v>
      </c>
      <c r="E38" s="19">
        <f>D38-C38</f>
        <v>0.02430555555555558</v>
      </c>
      <c r="F38" s="20">
        <f t="shared" si="0"/>
        <v>0.5833333333333339</v>
      </c>
      <c r="G38" s="12" t="s">
        <v>117</v>
      </c>
      <c r="H38" s="16" t="s">
        <v>16</v>
      </c>
      <c r="I38" s="47">
        <f>SUM(F38:F43)</f>
        <v>10.500000000000004</v>
      </c>
      <c r="J38" s="26">
        <f>I38-K38</f>
        <v>10.500000000000004</v>
      </c>
      <c r="K38" s="47">
        <f>SUMIF($G38:$G43,$G$9,$F38:$F43)</f>
        <v>0</v>
      </c>
    </row>
    <row r="39" spans="1:11" ht="12.75">
      <c r="A39" s="17">
        <f t="shared" si="1"/>
        <v>17</v>
      </c>
      <c r="B39" s="18">
        <f>B38</f>
        <v>39562</v>
      </c>
      <c r="C39" s="19">
        <f>D38</f>
        <v>0.4270833333333333</v>
      </c>
      <c r="D39" s="19">
        <v>0.4479166666666667</v>
      </c>
      <c r="E39" s="19">
        <f>D39-C39</f>
        <v>0.02083333333333337</v>
      </c>
      <c r="F39" s="20">
        <f t="shared" si="0"/>
        <v>0.5000000000000009</v>
      </c>
      <c r="G39" s="12" t="s">
        <v>117</v>
      </c>
      <c r="H39" s="16" t="s">
        <v>16</v>
      </c>
      <c r="I39" s="37"/>
      <c r="K39" s="47"/>
    </row>
    <row r="40" spans="1:11" ht="12.75">
      <c r="A40" s="17">
        <f t="shared" si="1"/>
        <v>17</v>
      </c>
      <c r="B40" s="18">
        <f>B39</f>
        <v>39562</v>
      </c>
      <c r="C40" s="19">
        <f>D39</f>
        <v>0.4479166666666667</v>
      </c>
      <c r="D40" s="19">
        <v>0.7708333333333334</v>
      </c>
      <c r="E40" s="19">
        <f>D40-C40</f>
        <v>0.3229166666666667</v>
      </c>
      <c r="F40" s="20">
        <f t="shared" si="0"/>
        <v>7.75</v>
      </c>
      <c r="G40" s="12" t="s">
        <v>117</v>
      </c>
      <c r="H40" s="16" t="s">
        <v>16</v>
      </c>
      <c r="I40" s="37"/>
      <c r="K40" s="47"/>
    </row>
    <row r="41" spans="1:11" ht="12.75">
      <c r="A41" s="17">
        <f t="shared" si="1"/>
        <v>17</v>
      </c>
      <c r="B41" s="18">
        <f>B40</f>
        <v>39562</v>
      </c>
      <c r="C41" s="19">
        <f>D40</f>
        <v>0.7708333333333334</v>
      </c>
      <c r="D41" s="19">
        <v>0.8125</v>
      </c>
      <c r="E41" s="19">
        <f>D41-C41</f>
        <v>0.04166666666666663</v>
      </c>
      <c r="F41" s="20">
        <f t="shared" si="0"/>
        <v>0.9999999999999991</v>
      </c>
      <c r="G41" s="12" t="s">
        <v>117</v>
      </c>
      <c r="H41" s="16" t="s">
        <v>16</v>
      </c>
      <c r="I41" s="37"/>
      <c r="K41" s="47"/>
    </row>
    <row r="42" spans="1:11" ht="12.75">
      <c r="A42" s="17">
        <f t="shared" si="1"/>
        <v>17</v>
      </c>
      <c r="B42" s="18">
        <f>B41</f>
        <v>39562</v>
      </c>
      <c r="C42" s="19">
        <f>D41</f>
        <v>0.8125</v>
      </c>
      <c r="D42" s="19">
        <v>0.8402777777777778</v>
      </c>
      <c r="E42" s="19">
        <f>D42-C42</f>
        <v>0.02777777777777779</v>
      </c>
      <c r="F42" s="20">
        <f t="shared" si="0"/>
        <v>0.666666666666667</v>
      </c>
      <c r="G42" s="12" t="s">
        <v>117</v>
      </c>
      <c r="H42" s="16" t="s">
        <v>16</v>
      </c>
      <c r="I42" s="37"/>
      <c r="K42" s="47"/>
    </row>
    <row r="43" spans="1:11" s="38" customFormat="1" ht="6" customHeight="1">
      <c r="A43" s="39">
        <f t="shared" si="1"/>
        <v>17</v>
      </c>
      <c r="B43" s="40"/>
      <c r="C43" s="41"/>
      <c r="D43" s="41"/>
      <c r="E43" s="41"/>
      <c r="F43" s="42"/>
      <c r="G43" s="43"/>
      <c r="H43" s="44"/>
      <c r="I43" s="37"/>
      <c r="K43" s="47"/>
    </row>
    <row r="44" spans="1:11" ht="12.75">
      <c r="A44" s="17">
        <f>A38</f>
        <v>17</v>
      </c>
      <c r="B44" s="18">
        <f>B38+1</f>
        <v>39563</v>
      </c>
      <c r="C44" s="19">
        <v>0.28125</v>
      </c>
      <c r="D44" s="19">
        <v>0.3125</v>
      </c>
      <c r="E44" s="19">
        <f aca="true" t="shared" si="4" ref="E44:E49">D44-C44</f>
        <v>0.03125</v>
      </c>
      <c r="F44" s="20">
        <f t="shared" si="0"/>
        <v>0.75</v>
      </c>
      <c r="G44" s="12" t="s">
        <v>117</v>
      </c>
      <c r="H44" s="16" t="s">
        <v>16</v>
      </c>
      <c r="I44" s="47">
        <f>SUM(F44:F50)</f>
        <v>14.333333333333334</v>
      </c>
      <c r="J44" s="26">
        <f>I44-K44</f>
        <v>12.999999999999998</v>
      </c>
      <c r="K44" s="47">
        <f>SUMIF($G44:$G51,$G$9,$F44:$F51)</f>
        <v>1.3333333333333353</v>
      </c>
    </row>
    <row r="45" spans="1:11" ht="12.75">
      <c r="A45" s="17">
        <f t="shared" si="1"/>
        <v>17</v>
      </c>
      <c r="B45" s="18">
        <f t="shared" si="1"/>
        <v>39563</v>
      </c>
      <c r="C45" s="19">
        <f aca="true" t="shared" si="5" ref="C45:C50">D44</f>
        <v>0.3125</v>
      </c>
      <c r="D45" s="19">
        <v>0.46527777777777773</v>
      </c>
      <c r="E45" s="19">
        <f t="shared" si="4"/>
        <v>0.15277777777777773</v>
      </c>
      <c r="F45" s="20">
        <f t="shared" si="0"/>
        <v>3.6666666666666656</v>
      </c>
      <c r="G45" s="12" t="s">
        <v>117</v>
      </c>
      <c r="H45" s="16" t="s">
        <v>16</v>
      </c>
      <c r="I45" s="37"/>
      <c r="K45" s="47"/>
    </row>
    <row r="46" spans="1:11" ht="12.75">
      <c r="A46" s="17">
        <f t="shared" si="1"/>
        <v>17</v>
      </c>
      <c r="B46" s="18">
        <f t="shared" si="1"/>
        <v>39563</v>
      </c>
      <c r="C46" s="19">
        <f t="shared" si="5"/>
        <v>0.46527777777777773</v>
      </c>
      <c r="D46" s="19">
        <v>0.5208333333333334</v>
      </c>
      <c r="E46" s="19">
        <f t="shared" si="4"/>
        <v>0.055555555555555636</v>
      </c>
      <c r="F46" s="20">
        <f t="shared" si="0"/>
        <v>1.3333333333333353</v>
      </c>
      <c r="G46" s="12" t="s">
        <v>73</v>
      </c>
      <c r="H46" s="16" t="s">
        <v>132</v>
      </c>
      <c r="I46" s="37"/>
      <c r="K46" s="47"/>
    </row>
    <row r="47" spans="1:11" ht="12.75">
      <c r="A47" s="17">
        <f t="shared" si="1"/>
        <v>17</v>
      </c>
      <c r="B47" s="18">
        <f t="shared" si="1"/>
        <v>39563</v>
      </c>
      <c r="C47" s="19">
        <f t="shared" si="5"/>
        <v>0.5208333333333334</v>
      </c>
      <c r="D47" s="19">
        <v>0.53125</v>
      </c>
      <c r="E47" s="19">
        <f t="shared" si="4"/>
        <v>0.01041666666666663</v>
      </c>
      <c r="F47" s="20">
        <f t="shared" si="0"/>
        <v>0.2499999999999991</v>
      </c>
      <c r="G47" s="12" t="s">
        <v>118</v>
      </c>
      <c r="H47" s="16" t="s">
        <v>17</v>
      </c>
      <c r="I47" s="37"/>
      <c r="K47" s="47"/>
    </row>
    <row r="48" spans="1:11" ht="12.75">
      <c r="A48" s="17">
        <f t="shared" si="1"/>
        <v>17</v>
      </c>
      <c r="B48" s="18">
        <f t="shared" si="1"/>
        <v>39563</v>
      </c>
      <c r="C48" s="19">
        <f t="shared" si="5"/>
        <v>0.53125</v>
      </c>
      <c r="D48" s="19">
        <v>0.7708333333333334</v>
      </c>
      <c r="E48" s="19">
        <f t="shared" si="4"/>
        <v>0.23958333333333337</v>
      </c>
      <c r="F48" s="20">
        <f t="shared" si="0"/>
        <v>5.750000000000001</v>
      </c>
      <c r="G48" s="12" t="s">
        <v>118</v>
      </c>
      <c r="H48" s="16" t="s">
        <v>17</v>
      </c>
      <c r="I48" s="37"/>
      <c r="K48" s="47"/>
    </row>
    <row r="49" spans="1:11" ht="12.75">
      <c r="A49" s="17">
        <f t="shared" si="1"/>
        <v>17</v>
      </c>
      <c r="B49" s="18">
        <f t="shared" si="1"/>
        <v>39563</v>
      </c>
      <c r="C49" s="19">
        <f t="shared" si="5"/>
        <v>0.7708333333333334</v>
      </c>
      <c r="D49" s="19">
        <v>0.8333333333333334</v>
      </c>
      <c r="E49" s="19">
        <f t="shared" si="4"/>
        <v>0.0625</v>
      </c>
      <c r="F49" s="20">
        <f t="shared" si="0"/>
        <v>1.5</v>
      </c>
      <c r="G49" s="12" t="s">
        <v>118</v>
      </c>
      <c r="H49" s="16" t="s">
        <v>17</v>
      </c>
      <c r="I49" s="37"/>
      <c r="K49" s="47"/>
    </row>
    <row r="50" spans="1:11" ht="12.75">
      <c r="A50" s="17">
        <f t="shared" si="1"/>
        <v>17</v>
      </c>
      <c r="B50" s="18">
        <f t="shared" si="1"/>
        <v>39563</v>
      </c>
      <c r="C50" s="19">
        <f t="shared" si="5"/>
        <v>0.8333333333333334</v>
      </c>
      <c r="D50" s="19">
        <v>0.8784722222222222</v>
      </c>
      <c r="E50" s="19">
        <f>D50-C50</f>
        <v>0.04513888888888884</v>
      </c>
      <c r="F50" s="20">
        <f t="shared" si="0"/>
        <v>1.0833333333333321</v>
      </c>
      <c r="G50" s="12" t="s">
        <v>36</v>
      </c>
      <c r="H50" s="16" t="s">
        <v>38</v>
      </c>
      <c r="I50" s="37"/>
      <c r="K50" s="47"/>
    </row>
    <row r="51" spans="1:9" s="38" customFormat="1" ht="5.25" customHeight="1">
      <c r="A51" s="37">
        <f t="shared" si="1"/>
        <v>17</v>
      </c>
      <c r="B51" s="37"/>
      <c r="C51" s="37"/>
      <c r="D51" s="37"/>
      <c r="E51" s="37"/>
      <c r="F51" s="37"/>
      <c r="G51" s="37"/>
      <c r="H51" s="37"/>
      <c r="I51" s="37"/>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51"/>
  <sheetViews>
    <sheetView zoomScale="85" zoomScaleNormal="85" workbookViewId="0" topLeftCell="A1">
      <selection activeCell="F9" sqref="F9"/>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Wk15!E2</f>
        <v>Comments describing Project_A</v>
      </c>
      <c r="F2" s="20">
        <f>SUMIF($G$13:$G$51,$G2,$F$13:$F$51)</f>
        <v>0</v>
      </c>
      <c r="G2" s="12" t="str">
        <f>Wk15!G2</f>
        <v>Project_A</v>
      </c>
      <c r="H2" s="16"/>
      <c r="I2" s="37"/>
    </row>
    <row r="3" spans="1:9" ht="12.75">
      <c r="A3" s="17"/>
      <c r="B3" s="18"/>
      <c r="C3" s="19"/>
      <c r="D3" s="19"/>
      <c r="E3" s="28" t="str">
        <f>Wk15!E3</f>
        <v>Comments describing Project_B</v>
      </c>
      <c r="F3" s="20">
        <f>SUMIF($G$13:$G$51,$G3,$F$13:$F$51)</f>
        <v>7</v>
      </c>
      <c r="G3" s="12" t="str">
        <f>Wk15!G3</f>
        <v>Project_B</v>
      </c>
      <c r="H3" s="16"/>
      <c r="I3" s="37"/>
    </row>
    <row r="4" spans="1:9" ht="12.75">
      <c r="A4" s="17"/>
      <c r="B4" s="18"/>
      <c r="C4" s="19"/>
      <c r="D4" s="19"/>
      <c r="E4" s="28" t="str">
        <f>Wk15!E4</f>
        <v>Comments describing Project_C</v>
      </c>
      <c r="F4" s="20">
        <f>SUMIF($G$13:$G$51,$G4,$F$13:$F$51)</f>
        <v>14.91666666666667</v>
      </c>
      <c r="G4" s="12" t="str">
        <f>Wk15!G4</f>
        <v>Project_C</v>
      </c>
      <c r="H4" s="16"/>
      <c r="I4" s="37"/>
    </row>
    <row r="5" spans="1:9" ht="12.75">
      <c r="A5" s="17"/>
      <c r="B5" s="18"/>
      <c r="C5" s="19"/>
      <c r="D5" s="19"/>
      <c r="E5" s="28" t="str">
        <f>Wk15!E5</f>
        <v>Comments describing Project_D</v>
      </c>
      <c r="F5" s="20">
        <f>SUMIF($G$13:$G$51,$G5,$F$13:$F$51)</f>
        <v>7.5</v>
      </c>
      <c r="G5" s="12" t="str">
        <f>Wk15!G5</f>
        <v>Project_D</v>
      </c>
      <c r="H5" s="16"/>
      <c r="I5" s="37"/>
    </row>
    <row r="6" spans="1:9" ht="12.75">
      <c r="A6" s="17"/>
      <c r="B6" s="18"/>
      <c r="C6" s="19"/>
      <c r="D6" s="19"/>
      <c r="E6" s="28" t="str">
        <f>Wk15!E6</f>
        <v>Comments describing Project_E</v>
      </c>
      <c r="F6" s="20">
        <f>SUMIF($G$13:$G$51,$G6,$F$13:$F$51)</f>
        <v>11.000000000000002</v>
      </c>
      <c r="G6" s="12" t="str">
        <f>Wk15!G6</f>
        <v>Project_E</v>
      </c>
      <c r="H6" s="16"/>
      <c r="I6" s="37"/>
    </row>
    <row r="7" spans="1:9" ht="12.75">
      <c r="A7" s="17"/>
      <c r="B7" s="18"/>
      <c r="C7" s="19"/>
      <c r="D7" s="19"/>
      <c r="E7" s="28" t="str">
        <f>Wk15!E7</f>
        <v>Administrative Tasks</v>
      </c>
      <c r="F7" s="20">
        <f>SUMIF($G$13:$G$51,$G7,$F$13:$F$51)</f>
        <v>2.9166666666666643</v>
      </c>
      <c r="G7" s="12" t="str">
        <f>Wk15!G7</f>
        <v>Admin</v>
      </c>
      <c r="H7" s="16"/>
      <c r="I7" s="37"/>
    </row>
    <row r="8" spans="1:9" ht="12.75">
      <c r="A8" s="17"/>
      <c r="B8" s="18"/>
      <c r="C8" s="19"/>
      <c r="D8" s="19"/>
      <c r="E8" s="83" t="str">
        <f>Wk15!E8</f>
        <v>sub-Total</v>
      </c>
      <c r="F8" s="84">
        <f>SUM(F2:F7)</f>
        <v>43.333333333333336</v>
      </c>
      <c r="G8" s="85" t="str">
        <f>Wk15!G8</f>
        <v>Billable</v>
      </c>
      <c r="H8" s="16"/>
      <c r="I8" s="37"/>
    </row>
    <row r="9" spans="1:9" ht="12.75">
      <c r="A9" s="17"/>
      <c r="B9" s="18"/>
      <c r="C9" s="19"/>
      <c r="D9" s="19"/>
      <c r="E9" s="28" t="str">
        <f>Wk15!E9</f>
        <v>Time not to be Billed to the Client</v>
      </c>
      <c r="F9" s="20">
        <f>SUMIF($G$13:$G$51,$G9,$F$13:$F$51)</f>
        <v>2.8333333333333353</v>
      </c>
      <c r="G9" s="12" t="str">
        <f>Wk15!G9</f>
        <v>non-Billable</v>
      </c>
      <c r="H9" s="16"/>
      <c r="I9" s="37"/>
    </row>
    <row r="10" spans="1:11" ht="12.75">
      <c r="A10" s="17"/>
      <c r="B10" s="18"/>
      <c r="C10" s="19"/>
      <c r="D10" s="13"/>
      <c r="E10" s="27" t="s">
        <v>79</v>
      </c>
      <c r="F10" s="21">
        <f>SUM(F8:F9)</f>
        <v>46.16666666666667</v>
      </c>
      <c r="G10" s="15" t="s">
        <v>77</v>
      </c>
      <c r="H10" s="16"/>
      <c r="I10" s="80" t="s">
        <v>77</v>
      </c>
      <c r="J10" s="1" t="s">
        <v>89</v>
      </c>
      <c r="K10" s="78" t="s">
        <v>86</v>
      </c>
    </row>
    <row r="11" spans="1:11" ht="12.75">
      <c r="A11" s="12"/>
      <c r="B11" s="13"/>
      <c r="C11" s="13"/>
      <c r="H11" s="16"/>
      <c r="I11" s="47">
        <f>SUM(I13:I51)</f>
        <v>46.16666666666667</v>
      </c>
      <c r="J11" s="26">
        <f>SUM(J13:J51)</f>
        <v>43.333333333333336</v>
      </c>
      <c r="K11" s="79">
        <f>SUM(K13:K51)</f>
        <v>2.8333333333333353</v>
      </c>
    </row>
    <row r="12" spans="1:9" ht="25.5">
      <c r="A12" s="22" t="s">
        <v>72</v>
      </c>
      <c r="B12" s="23" t="s">
        <v>69</v>
      </c>
      <c r="C12" s="24" t="s">
        <v>24</v>
      </c>
      <c r="D12" s="24" t="s">
        <v>25</v>
      </c>
      <c r="E12" s="24" t="s">
        <v>74</v>
      </c>
      <c r="F12" s="24" t="s">
        <v>75</v>
      </c>
      <c r="G12" s="22" t="s">
        <v>71</v>
      </c>
      <c r="H12" s="25" t="s">
        <v>70</v>
      </c>
      <c r="I12" s="81"/>
    </row>
    <row r="13" spans="1:11" ht="12.75">
      <c r="A13" s="17">
        <f>Wk15!$A$13+1</f>
        <v>16</v>
      </c>
      <c r="B13" s="18">
        <f>Wk15!$B$13+7</f>
        <v>39550</v>
      </c>
      <c r="C13" s="19"/>
      <c r="D13" s="19"/>
      <c r="E13" s="19">
        <f>D13-C13</f>
        <v>0</v>
      </c>
      <c r="F13" s="20">
        <f>E13*24</f>
        <v>0</v>
      </c>
      <c r="G13" s="12"/>
      <c r="H13" s="16"/>
      <c r="I13" s="47">
        <f>SUM(F13:F15)</f>
        <v>0</v>
      </c>
      <c r="J13" s="26">
        <f>I13-K13</f>
        <v>0</v>
      </c>
      <c r="K13" s="47">
        <f>SUMIF($G13:$G15,$G$9,$F13:$F15)</f>
        <v>0</v>
      </c>
    </row>
    <row r="14" spans="1:11" ht="12.75">
      <c r="A14" s="17">
        <f>A13</f>
        <v>16</v>
      </c>
      <c r="B14" s="18">
        <f>B13</f>
        <v>39550</v>
      </c>
      <c r="C14" s="19">
        <f>D13</f>
        <v>0</v>
      </c>
      <c r="D14" s="19"/>
      <c r="E14" s="19">
        <f>D14-C14</f>
        <v>0</v>
      </c>
      <c r="F14" s="20">
        <f>E14*24</f>
        <v>0</v>
      </c>
      <c r="G14" s="12"/>
      <c r="H14" s="16"/>
      <c r="I14" s="37"/>
      <c r="K14" s="47"/>
    </row>
    <row r="15" spans="1:11" s="38" customFormat="1" ht="4.5" customHeight="1">
      <c r="A15" s="39">
        <f>A13</f>
        <v>16</v>
      </c>
      <c r="B15" s="40"/>
      <c r="C15" s="41"/>
      <c r="D15" s="41"/>
      <c r="E15" s="41"/>
      <c r="F15" s="42"/>
      <c r="G15" s="43"/>
      <c r="H15" s="45"/>
      <c r="I15" s="37"/>
      <c r="K15" s="47"/>
    </row>
    <row r="16" spans="1:11" ht="12.75">
      <c r="A16" s="17">
        <f>A13</f>
        <v>16</v>
      </c>
      <c r="B16" s="18">
        <f>B13+1</f>
        <v>39551</v>
      </c>
      <c r="C16" s="19"/>
      <c r="D16" s="19"/>
      <c r="E16" s="19">
        <f>D16-C16</f>
        <v>0</v>
      </c>
      <c r="F16" s="20">
        <f>E16*24</f>
        <v>0</v>
      </c>
      <c r="G16" s="12"/>
      <c r="H16" s="16"/>
      <c r="I16" s="47">
        <f>SUM(F16:F18)</f>
        <v>0</v>
      </c>
      <c r="J16" s="26">
        <f>I16-K16</f>
        <v>0</v>
      </c>
      <c r="K16" s="47">
        <f>SUMIF($G16:$G18,$G$9,$F16:$F18)</f>
        <v>0</v>
      </c>
    </row>
    <row r="17" spans="1:11" ht="12.75">
      <c r="A17" s="17">
        <f>A16</f>
        <v>16</v>
      </c>
      <c r="B17" s="18">
        <f>B16</f>
        <v>39551</v>
      </c>
      <c r="C17" s="19">
        <f>D16</f>
        <v>0</v>
      </c>
      <c r="D17" s="19"/>
      <c r="E17" s="19">
        <f>D17-C17</f>
        <v>0</v>
      </c>
      <c r="F17" s="20">
        <f aca="true" t="shared" si="0" ref="F17:F50">E17*24</f>
        <v>0</v>
      </c>
      <c r="G17" s="12"/>
      <c r="H17" s="16"/>
      <c r="I17" s="37"/>
      <c r="K17" s="47"/>
    </row>
    <row r="18" spans="1:11" s="38" customFormat="1" ht="4.5" customHeight="1">
      <c r="A18" s="39">
        <f>A16</f>
        <v>16</v>
      </c>
      <c r="B18" s="40"/>
      <c r="C18" s="41"/>
      <c r="D18" s="41"/>
      <c r="E18" s="41"/>
      <c r="F18" s="42"/>
      <c r="G18" s="43"/>
      <c r="H18" s="45"/>
      <c r="I18" s="37"/>
      <c r="K18" s="47"/>
    </row>
    <row r="19" spans="1:11" ht="12.75">
      <c r="A19" s="17">
        <f>A16</f>
        <v>16</v>
      </c>
      <c r="B19" s="18">
        <f>B16+1</f>
        <v>39552</v>
      </c>
      <c r="C19" s="19">
        <v>0.375</v>
      </c>
      <c r="D19" s="19">
        <v>0.5208333333333334</v>
      </c>
      <c r="E19" s="19">
        <f>D19-C19</f>
        <v>0.14583333333333337</v>
      </c>
      <c r="F19" s="20">
        <f t="shared" si="0"/>
        <v>3.500000000000001</v>
      </c>
      <c r="G19" s="12" t="s">
        <v>36</v>
      </c>
      <c r="H19" s="16" t="s">
        <v>37</v>
      </c>
      <c r="I19" s="47">
        <f>SUM(F19:F23)</f>
        <v>8</v>
      </c>
      <c r="J19" s="26">
        <f>I19-K19</f>
        <v>8</v>
      </c>
      <c r="K19" s="47">
        <f>SUMIF($G19:$G23,$G$9,$F19:$F23)</f>
        <v>0</v>
      </c>
    </row>
    <row r="20" spans="1:11" ht="12.75">
      <c r="A20" s="17">
        <f aca="true" t="shared" si="1" ref="A20:B51">A19</f>
        <v>16</v>
      </c>
      <c r="B20" s="18">
        <f>B19</f>
        <v>39552</v>
      </c>
      <c r="C20" s="19">
        <f>D19</f>
        <v>0.5208333333333334</v>
      </c>
      <c r="D20" s="19">
        <v>0.6319444444444444</v>
      </c>
      <c r="E20" s="19">
        <f>D20-C20</f>
        <v>0.11111111111111105</v>
      </c>
      <c r="F20" s="20">
        <f t="shared" si="0"/>
        <v>2.666666666666665</v>
      </c>
      <c r="G20" s="12" t="s">
        <v>80</v>
      </c>
      <c r="H20" s="16" t="s">
        <v>18</v>
      </c>
      <c r="I20" s="37"/>
      <c r="K20" s="47"/>
    </row>
    <row r="21" spans="1:11" ht="12.75">
      <c r="A21" s="17">
        <f t="shared" si="1"/>
        <v>16</v>
      </c>
      <c r="B21" s="18">
        <f>B20</f>
        <v>39552</v>
      </c>
      <c r="C21" s="19">
        <f>D20</f>
        <v>0.6319444444444444</v>
      </c>
      <c r="D21" s="19">
        <v>0.6458333333333334</v>
      </c>
      <c r="E21" s="19">
        <f>D21-C21</f>
        <v>0.01388888888888895</v>
      </c>
      <c r="F21" s="20">
        <f t="shared" si="0"/>
        <v>0.3333333333333348</v>
      </c>
      <c r="G21" s="12" t="s">
        <v>36</v>
      </c>
      <c r="H21" s="16" t="s">
        <v>37</v>
      </c>
      <c r="I21" s="37"/>
      <c r="K21" s="47"/>
    </row>
    <row r="22" spans="1:11" ht="12.75">
      <c r="A22" s="17">
        <f t="shared" si="1"/>
        <v>16</v>
      </c>
      <c r="B22" s="18">
        <f>B21</f>
        <v>39552</v>
      </c>
      <c r="C22" s="19">
        <f>D21</f>
        <v>0.6458333333333334</v>
      </c>
      <c r="D22" s="19">
        <v>0.7083333333333334</v>
      </c>
      <c r="E22" s="19">
        <f>D22-C22</f>
        <v>0.0625</v>
      </c>
      <c r="F22" s="20">
        <f t="shared" si="0"/>
        <v>1.5</v>
      </c>
      <c r="G22" s="12" t="s">
        <v>36</v>
      </c>
      <c r="H22" s="16" t="s">
        <v>37</v>
      </c>
      <c r="I22" s="37"/>
      <c r="K22" s="47"/>
    </row>
    <row r="23" spans="1:11" s="38" customFormat="1" ht="5.25" customHeight="1">
      <c r="A23" s="39">
        <f>A22</f>
        <v>16</v>
      </c>
      <c r="B23" s="40"/>
      <c r="C23" s="41"/>
      <c r="D23" s="41"/>
      <c r="E23" s="41"/>
      <c r="F23" s="42"/>
      <c r="G23" s="43"/>
      <c r="H23" s="45"/>
      <c r="I23" s="37"/>
      <c r="K23" s="47"/>
    </row>
    <row r="24" spans="1:11" ht="12.75">
      <c r="A24" s="17">
        <f>A19</f>
        <v>16</v>
      </c>
      <c r="B24" s="18">
        <f>B19+1</f>
        <v>39553</v>
      </c>
      <c r="C24" s="19">
        <v>0.3611111111111111</v>
      </c>
      <c r="D24" s="19">
        <v>0.4236111111111111</v>
      </c>
      <c r="E24" s="19">
        <f aca="true" t="shared" si="2" ref="E24:E29">D24-C24</f>
        <v>0.0625</v>
      </c>
      <c r="F24" s="20">
        <f t="shared" si="0"/>
        <v>1.5</v>
      </c>
      <c r="G24" s="12" t="s">
        <v>73</v>
      </c>
      <c r="H24" s="16" t="s">
        <v>144</v>
      </c>
      <c r="I24" s="47">
        <f>SUM(F24:F30)</f>
        <v>7.166666666666667</v>
      </c>
      <c r="J24" s="26">
        <f>I24-K24</f>
        <v>5.666666666666667</v>
      </c>
      <c r="K24" s="47">
        <f>SUMIF($G24:$G30,$G$9,$F24:$F30)</f>
        <v>1.5</v>
      </c>
    </row>
    <row r="25" spans="1:11" ht="12.75">
      <c r="A25" s="17">
        <f t="shared" si="1"/>
        <v>16</v>
      </c>
      <c r="B25" s="18">
        <f>B24</f>
        <v>39553</v>
      </c>
      <c r="C25" s="19">
        <f>D24</f>
        <v>0.4236111111111111</v>
      </c>
      <c r="D25" s="19">
        <v>0.4618055555555556</v>
      </c>
      <c r="E25" s="19">
        <f t="shared" si="2"/>
        <v>0.038194444444444475</v>
      </c>
      <c r="F25" s="20">
        <f t="shared" si="0"/>
        <v>0.9166666666666674</v>
      </c>
      <c r="G25" s="12" t="s">
        <v>36</v>
      </c>
      <c r="H25" s="16" t="s">
        <v>37</v>
      </c>
      <c r="I25" s="37"/>
      <c r="K25" s="47"/>
    </row>
    <row r="26" spans="1:11" ht="12.75">
      <c r="A26" s="17">
        <f t="shared" si="1"/>
        <v>16</v>
      </c>
      <c r="B26" s="18">
        <f>B25</f>
        <v>39553</v>
      </c>
      <c r="C26" s="19">
        <f>D25</f>
        <v>0.4618055555555556</v>
      </c>
      <c r="D26" s="19">
        <v>0.4791666666666667</v>
      </c>
      <c r="E26" s="19">
        <f t="shared" si="2"/>
        <v>0.017361111111111105</v>
      </c>
      <c r="F26" s="20">
        <f t="shared" si="0"/>
        <v>0.4166666666666665</v>
      </c>
      <c r="G26" s="12" t="s">
        <v>36</v>
      </c>
      <c r="H26" s="16" t="s">
        <v>37</v>
      </c>
      <c r="I26" s="37"/>
      <c r="K26" s="47"/>
    </row>
    <row r="27" spans="1:11" ht="12.75">
      <c r="A27" s="17">
        <f t="shared" si="1"/>
        <v>16</v>
      </c>
      <c r="B27" s="18">
        <f>B26</f>
        <v>39553</v>
      </c>
      <c r="C27" s="19">
        <f>D26</f>
        <v>0.4791666666666667</v>
      </c>
      <c r="D27" s="19">
        <v>0.4895833333333333</v>
      </c>
      <c r="E27" s="19">
        <f t="shared" si="2"/>
        <v>0.01041666666666663</v>
      </c>
      <c r="F27" s="20">
        <f t="shared" si="0"/>
        <v>0.2499999999999991</v>
      </c>
      <c r="G27" s="12" t="s">
        <v>80</v>
      </c>
      <c r="H27" s="16" t="s">
        <v>19</v>
      </c>
      <c r="I27" s="37"/>
      <c r="K27" s="47"/>
    </row>
    <row r="28" spans="1:11" ht="12.75">
      <c r="A28" s="17">
        <f t="shared" si="1"/>
        <v>16</v>
      </c>
      <c r="B28" s="18">
        <f>B27</f>
        <v>39553</v>
      </c>
      <c r="C28" s="19">
        <f>D27</f>
        <v>0.4895833333333333</v>
      </c>
      <c r="D28" s="19">
        <v>0.625</v>
      </c>
      <c r="E28" s="19">
        <f t="shared" si="2"/>
        <v>0.13541666666666669</v>
      </c>
      <c r="F28" s="20">
        <f t="shared" si="0"/>
        <v>3.2500000000000004</v>
      </c>
      <c r="G28" s="12" t="s">
        <v>36</v>
      </c>
      <c r="H28" s="16" t="s">
        <v>37</v>
      </c>
      <c r="I28" s="37"/>
      <c r="K28" s="47"/>
    </row>
    <row r="29" spans="1:11" ht="12.75">
      <c r="A29" s="17">
        <f t="shared" si="1"/>
        <v>16</v>
      </c>
      <c r="B29" s="18">
        <f>B28</f>
        <v>39553</v>
      </c>
      <c r="C29" s="19">
        <f>D28</f>
        <v>0.625</v>
      </c>
      <c r="D29" s="19">
        <v>0.6597222222222222</v>
      </c>
      <c r="E29" s="19">
        <f t="shared" si="2"/>
        <v>0.03472222222222221</v>
      </c>
      <c r="F29" s="20">
        <f t="shared" si="0"/>
        <v>0.833333333333333</v>
      </c>
      <c r="G29" s="12" t="s">
        <v>116</v>
      </c>
      <c r="H29" s="16" t="s">
        <v>15</v>
      </c>
      <c r="I29" s="37"/>
      <c r="K29" s="47"/>
    </row>
    <row r="30" spans="1:11" s="38" customFormat="1" ht="4.5" customHeight="1">
      <c r="A30" s="39">
        <f t="shared" si="1"/>
        <v>16</v>
      </c>
      <c r="B30" s="40"/>
      <c r="C30" s="41"/>
      <c r="D30" s="41"/>
      <c r="E30" s="41"/>
      <c r="F30" s="42"/>
      <c r="G30" s="43"/>
      <c r="H30" s="45"/>
      <c r="I30" s="37"/>
      <c r="K30" s="47"/>
    </row>
    <row r="31" spans="1:11" ht="12.75">
      <c r="A31" s="17">
        <f>A24</f>
        <v>16</v>
      </c>
      <c r="B31" s="18">
        <f>B24+1</f>
        <v>39554</v>
      </c>
      <c r="C31" s="19">
        <v>0.3263888888888889</v>
      </c>
      <c r="D31" s="19">
        <v>0.4444444444444444</v>
      </c>
      <c r="E31" s="19">
        <f aca="true" t="shared" si="3" ref="E31:E36">D31-C31</f>
        <v>0.11805555555555552</v>
      </c>
      <c r="F31" s="20">
        <f t="shared" si="0"/>
        <v>2.8333333333333326</v>
      </c>
      <c r="G31" s="12" t="s">
        <v>116</v>
      </c>
      <c r="H31" s="16" t="s">
        <v>15</v>
      </c>
      <c r="I31" s="47">
        <f>SUM(F31:F37)</f>
        <v>6.166666666666668</v>
      </c>
      <c r="J31" s="26">
        <f>I31-K31</f>
        <v>6.166666666666668</v>
      </c>
      <c r="K31" s="47">
        <f>SUMIF($G31:$G37,$G$9,$F31:$F37)</f>
        <v>0</v>
      </c>
    </row>
    <row r="32" spans="1:11" ht="12.75">
      <c r="A32" s="17">
        <f t="shared" si="1"/>
        <v>16</v>
      </c>
      <c r="B32" s="18">
        <f>B31</f>
        <v>39554</v>
      </c>
      <c r="C32" s="19">
        <f>D31</f>
        <v>0.4444444444444444</v>
      </c>
      <c r="D32" s="19">
        <v>0.46527777777777773</v>
      </c>
      <c r="E32" s="19">
        <f t="shared" si="3"/>
        <v>0.020833333333333315</v>
      </c>
      <c r="F32" s="20">
        <f t="shared" si="0"/>
        <v>0.49999999999999956</v>
      </c>
      <c r="G32" s="12" t="s">
        <v>116</v>
      </c>
      <c r="H32" s="16" t="s">
        <v>15</v>
      </c>
      <c r="I32" s="37"/>
      <c r="K32" s="47"/>
    </row>
    <row r="33" spans="1:11" ht="12.75">
      <c r="A33" s="17">
        <f t="shared" si="1"/>
        <v>16</v>
      </c>
      <c r="B33" s="18">
        <f>B32</f>
        <v>39554</v>
      </c>
      <c r="C33" s="19">
        <f>D32</f>
        <v>0.46527777777777773</v>
      </c>
      <c r="D33" s="19">
        <v>0.513888888888889</v>
      </c>
      <c r="E33" s="19">
        <f t="shared" si="3"/>
        <v>0.048611111111111216</v>
      </c>
      <c r="F33" s="20">
        <f t="shared" si="0"/>
        <v>1.1666666666666692</v>
      </c>
      <c r="G33" s="12" t="s">
        <v>116</v>
      </c>
      <c r="H33" s="16" t="s">
        <v>15</v>
      </c>
      <c r="I33" s="37"/>
      <c r="K33" s="47"/>
    </row>
    <row r="34" spans="1:11" ht="12.75">
      <c r="A34" s="17">
        <f t="shared" si="1"/>
        <v>16</v>
      </c>
      <c r="B34" s="18">
        <f>B33</f>
        <v>39554</v>
      </c>
      <c r="C34" s="19">
        <f>D33</f>
        <v>0.513888888888889</v>
      </c>
      <c r="D34" s="19">
        <v>0.53125</v>
      </c>
      <c r="E34" s="19">
        <f t="shared" si="3"/>
        <v>0.01736111111111105</v>
      </c>
      <c r="F34" s="20">
        <f t="shared" si="0"/>
        <v>0.4166666666666652</v>
      </c>
      <c r="G34" s="12" t="s">
        <v>116</v>
      </c>
      <c r="H34" s="16" t="s">
        <v>15</v>
      </c>
      <c r="I34" s="37"/>
      <c r="K34" s="47"/>
    </row>
    <row r="35" spans="1:11" ht="12.75">
      <c r="A35" s="17">
        <f t="shared" si="1"/>
        <v>16</v>
      </c>
      <c r="B35" s="18">
        <f>B34</f>
        <v>39554</v>
      </c>
      <c r="C35" s="19">
        <f>D34</f>
        <v>0.53125</v>
      </c>
      <c r="D35" s="19">
        <v>0.5625</v>
      </c>
      <c r="E35" s="19">
        <f t="shared" si="3"/>
        <v>0.03125</v>
      </c>
      <c r="F35" s="20">
        <f t="shared" si="0"/>
        <v>0.75</v>
      </c>
      <c r="G35" s="12" t="s">
        <v>116</v>
      </c>
      <c r="H35" s="16" t="s">
        <v>15</v>
      </c>
      <c r="I35" s="37"/>
      <c r="K35" s="47"/>
    </row>
    <row r="36" spans="1:11" ht="12.75">
      <c r="A36" s="17">
        <f t="shared" si="1"/>
        <v>16</v>
      </c>
      <c r="B36" s="18">
        <f>B35</f>
        <v>39554</v>
      </c>
      <c r="C36" s="19">
        <f>D35</f>
        <v>0.5625</v>
      </c>
      <c r="D36" s="19">
        <v>0.5833333333333334</v>
      </c>
      <c r="E36" s="19">
        <f t="shared" si="3"/>
        <v>0.02083333333333337</v>
      </c>
      <c r="F36" s="20">
        <f t="shared" si="0"/>
        <v>0.5000000000000009</v>
      </c>
      <c r="G36" s="12" t="s">
        <v>116</v>
      </c>
      <c r="H36" s="16" t="s">
        <v>15</v>
      </c>
      <c r="I36" s="37"/>
      <c r="K36" s="47"/>
    </row>
    <row r="37" spans="1:11" s="38" customFormat="1" ht="4.5" customHeight="1">
      <c r="A37" s="39">
        <f t="shared" si="1"/>
        <v>16</v>
      </c>
      <c r="B37" s="40"/>
      <c r="C37" s="41"/>
      <c r="D37" s="41"/>
      <c r="E37" s="41"/>
      <c r="F37" s="42"/>
      <c r="G37" s="43"/>
      <c r="H37" s="45"/>
      <c r="I37" s="46"/>
      <c r="K37" s="47"/>
    </row>
    <row r="38" spans="1:11" ht="12.75">
      <c r="A38" s="17">
        <f>A31</f>
        <v>16</v>
      </c>
      <c r="B38" s="18">
        <f>B31+1</f>
        <v>39555</v>
      </c>
      <c r="C38" s="19">
        <v>0.40277777777777773</v>
      </c>
      <c r="D38" s="19">
        <v>0.4270833333333333</v>
      </c>
      <c r="E38" s="19">
        <f>D38-C38</f>
        <v>0.02430555555555558</v>
      </c>
      <c r="F38" s="20">
        <f t="shared" si="0"/>
        <v>0.5833333333333339</v>
      </c>
      <c r="G38" s="12" t="s">
        <v>117</v>
      </c>
      <c r="H38" s="16" t="s">
        <v>16</v>
      </c>
      <c r="I38" s="47">
        <f>SUM(F38:F43)</f>
        <v>10.500000000000004</v>
      </c>
      <c r="J38" s="26">
        <f>I38-K38</f>
        <v>10.500000000000004</v>
      </c>
      <c r="K38" s="47">
        <f>SUMIF($G38:$G43,$G$9,$F38:$F43)</f>
        <v>0</v>
      </c>
    </row>
    <row r="39" spans="1:11" ht="12.75">
      <c r="A39" s="17">
        <f t="shared" si="1"/>
        <v>16</v>
      </c>
      <c r="B39" s="18">
        <f>B38</f>
        <v>39555</v>
      </c>
      <c r="C39" s="19">
        <f>D38</f>
        <v>0.4270833333333333</v>
      </c>
      <c r="D39" s="19">
        <v>0.4479166666666667</v>
      </c>
      <c r="E39" s="19">
        <f>D39-C39</f>
        <v>0.02083333333333337</v>
      </c>
      <c r="F39" s="20">
        <f t="shared" si="0"/>
        <v>0.5000000000000009</v>
      </c>
      <c r="G39" s="12" t="s">
        <v>117</v>
      </c>
      <c r="H39" s="16" t="s">
        <v>16</v>
      </c>
      <c r="I39" s="37"/>
      <c r="K39" s="47"/>
    </row>
    <row r="40" spans="1:11" ht="12.75">
      <c r="A40" s="17">
        <f t="shared" si="1"/>
        <v>16</v>
      </c>
      <c r="B40" s="18">
        <f>B39</f>
        <v>39555</v>
      </c>
      <c r="C40" s="19">
        <f>D39</f>
        <v>0.4479166666666667</v>
      </c>
      <c r="D40" s="19">
        <v>0.7708333333333334</v>
      </c>
      <c r="E40" s="19">
        <f>D40-C40</f>
        <v>0.3229166666666667</v>
      </c>
      <c r="F40" s="20">
        <f t="shared" si="0"/>
        <v>7.75</v>
      </c>
      <c r="G40" s="12" t="s">
        <v>117</v>
      </c>
      <c r="H40" s="16" t="s">
        <v>16</v>
      </c>
      <c r="I40" s="37"/>
      <c r="K40" s="47"/>
    </row>
    <row r="41" spans="1:11" ht="12.75">
      <c r="A41" s="17">
        <f t="shared" si="1"/>
        <v>16</v>
      </c>
      <c r="B41" s="18">
        <f>B40</f>
        <v>39555</v>
      </c>
      <c r="C41" s="19">
        <f>D40</f>
        <v>0.7708333333333334</v>
      </c>
      <c r="D41" s="19">
        <v>0.8125</v>
      </c>
      <c r="E41" s="19">
        <f>D41-C41</f>
        <v>0.04166666666666663</v>
      </c>
      <c r="F41" s="20">
        <f t="shared" si="0"/>
        <v>0.9999999999999991</v>
      </c>
      <c r="G41" s="12" t="s">
        <v>117</v>
      </c>
      <c r="H41" s="16" t="s">
        <v>16</v>
      </c>
      <c r="I41" s="37"/>
      <c r="K41" s="47"/>
    </row>
    <row r="42" spans="1:11" ht="12.75">
      <c r="A42" s="17">
        <f t="shared" si="1"/>
        <v>16</v>
      </c>
      <c r="B42" s="18">
        <f>B41</f>
        <v>39555</v>
      </c>
      <c r="C42" s="19">
        <f>D41</f>
        <v>0.8125</v>
      </c>
      <c r="D42" s="19">
        <v>0.8402777777777778</v>
      </c>
      <c r="E42" s="19">
        <f>D42-C42</f>
        <v>0.02777777777777779</v>
      </c>
      <c r="F42" s="20">
        <f t="shared" si="0"/>
        <v>0.666666666666667</v>
      </c>
      <c r="G42" s="12" t="s">
        <v>117</v>
      </c>
      <c r="H42" s="16" t="s">
        <v>16</v>
      </c>
      <c r="I42" s="37"/>
      <c r="K42" s="47"/>
    </row>
    <row r="43" spans="1:11" s="38" customFormat="1" ht="6" customHeight="1">
      <c r="A43" s="39">
        <f t="shared" si="1"/>
        <v>16</v>
      </c>
      <c r="B43" s="40"/>
      <c r="C43" s="41"/>
      <c r="D43" s="41"/>
      <c r="E43" s="41"/>
      <c r="F43" s="42"/>
      <c r="G43" s="43"/>
      <c r="H43" s="44"/>
      <c r="I43" s="37"/>
      <c r="K43" s="47"/>
    </row>
    <row r="44" spans="1:11" ht="12.75">
      <c r="A44" s="17">
        <f>A38</f>
        <v>16</v>
      </c>
      <c r="B44" s="18">
        <f>B38+1</f>
        <v>39556</v>
      </c>
      <c r="C44" s="19">
        <v>0.28125</v>
      </c>
      <c r="D44" s="19">
        <v>0.3125</v>
      </c>
      <c r="E44" s="19">
        <f aca="true" t="shared" si="4" ref="E44:E49">D44-C44</f>
        <v>0.03125</v>
      </c>
      <c r="F44" s="20">
        <f t="shared" si="0"/>
        <v>0.75</v>
      </c>
      <c r="G44" s="12" t="s">
        <v>117</v>
      </c>
      <c r="H44" s="16" t="s">
        <v>16</v>
      </c>
      <c r="I44" s="47">
        <f>SUM(F44:F50)</f>
        <v>14.333333333333334</v>
      </c>
      <c r="J44" s="26">
        <f>I44-K44</f>
        <v>12.999999999999998</v>
      </c>
      <c r="K44" s="47">
        <f>SUMIF($G44:$G51,$G$9,$F44:$F51)</f>
        <v>1.3333333333333353</v>
      </c>
    </row>
    <row r="45" spans="1:11" ht="12.75">
      <c r="A45" s="17">
        <f t="shared" si="1"/>
        <v>16</v>
      </c>
      <c r="B45" s="18">
        <f t="shared" si="1"/>
        <v>39556</v>
      </c>
      <c r="C45" s="19">
        <f aca="true" t="shared" si="5" ref="C45:C50">D44</f>
        <v>0.3125</v>
      </c>
      <c r="D45" s="19">
        <v>0.46527777777777773</v>
      </c>
      <c r="E45" s="19">
        <f t="shared" si="4"/>
        <v>0.15277777777777773</v>
      </c>
      <c r="F45" s="20">
        <f t="shared" si="0"/>
        <v>3.6666666666666656</v>
      </c>
      <c r="G45" s="12" t="s">
        <v>117</v>
      </c>
      <c r="H45" s="16" t="s">
        <v>16</v>
      </c>
      <c r="I45" s="37"/>
      <c r="K45" s="47"/>
    </row>
    <row r="46" spans="1:11" ht="12.75">
      <c r="A46" s="17">
        <f t="shared" si="1"/>
        <v>16</v>
      </c>
      <c r="B46" s="18">
        <f t="shared" si="1"/>
        <v>39556</v>
      </c>
      <c r="C46" s="19">
        <f t="shared" si="5"/>
        <v>0.46527777777777773</v>
      </c>
      <c r="D46" s="19">
        <v>0.5208333333333334</v>
      </c>
      <c r="E46" s="19">
        <f t="shared" si="4"/>
        <v>0.055555555555555636</v>
      </c>
      <c r="F46" s="20">
        <f t="shared" si="0"/>
        <v>1.3333333333333353</v>
      </c>
      <c r="G46" s="12" t="s">
        <v>73</v>
      </c>
      <c r="H46" s="16" t="s">
        <v>132</v>
      </c>
      <c r="I46" s="37"/>
      <c r="K46" s="47"/>
    </row>
    <row r="47" spans="1:11" ht="12.75">
      <c r="A47" s="17">
        <f t="shared" si="1"/>
        <v>16</v>
      </c>
      <c r="B47" s="18">
        <f t="shared" si="1"/>
        <v>39556</v>
      </c>
      <c r="C47" s="19">
        <f t="shared" si="5"/>
        <v>0.5208333333333334</v>
      </c>
      <c r="D47" s="19">
        <v>0.53125</v>
      </c>
      <c r="E47" s="19">
        <f t="shared" si="4"/>
        <v>0.01041666666666663</v>
      </c>
      <c r="F47" s="20">
        <f t="shared" si="0"/>
        <v>0.2499999999999991</v>
      </c>
      <c r="G47" s="12" t="s">
        <v>118</v>
      </c>
      <c r="H47" s="16" t="s">
        <v>17</v>
      </c>
      <c r="I47" s="37"/>
      <c r="K47" s="47"/>
    </row>
    <row r="48" spans="1:11" ht="12.75">
      <c r="A48" s="17">
        <f t="shared" si="1"/>
        <v>16</v>
      </c>
      <c r="B48" s="18">
        <f t="shared" si="1"/>
        <v>39556</v>
      </c>
      <c r="C48" s="19">
        <f t="shared" si="5"/>
        <v>0.53125</v>
      </c>
      <c r="D48" s="19">
        <v>0.7708333333333334</v>
      </c>
      <c r="E48" s="19">
        <f t="shared" si="4"/>
        <v>0.23958333333333337</v>
      </c>
      <c r="F48" s="20">
        <f t="shared" si="0"/>
        <v>5.750000000000001</v>
      </c>
      <c r="G48" s="12" t="s">
        <v>118</v>
      </c>
      <c r="H48" s="16" t="s">
        <v>17</v>
      </c>
      <c r="I48" s="37"/>
      <c r="K48" s="47"/>
    </row>
    <row r="49" spans="1:11" ht="12.75">
      <c r="A49" s="17">
        <f t="shared" si="1"/>
        <v>16</v>
      </c>
      <c r="B49" s="18">
        <f t="shared" si="1"/>
        <v>39556</v>
      </c>
      <c r="C49" s="19">
        <f t="shared" si="5"/>
        <v>0.7708333333333334</v>
      </c>
      <c r="D49" s="19">
        <v>0.8333333333333334</v>
      </c>
      <c r="E49" s="19">
        <f t="shared" si="4"/>
        <v>0.0625</v>
      </c>
      <c r="F49" s="20">
        <f t="shared" si="0"/>
        <v>1.5</v>
      </c>
      <c r="G49" s="12" t="s">
        <v>118</v>
      </c>
      <c r="H49" s="16" t="s">
        <v>17</v>
      </c>
      <c r="I49" s="37"/>
      <c r="K49" s="47"/>
    </row>
    <row r="50" spans="1:11" ht="12.75">
      <c r="A50" s="17">
        <f t="shared" si="1"/>
        <v>16</v>
      </c>
      <c r="B50" s="18">
        <f t="shared" si="1"/>
        <v>39556</v>
      </c>
      <c r="C50" s="19">
        <f t="shared" si="5"/>
        <v>0.8333333333333334</v>
      </c>
      <c r="D50" s="19">
        <v>0.8784722222222222</v>
      </c>
      <c r="E50" s="19">
        <f>D50-C50</f>
        <v>0.04513888888888884</v>
      </c>
      <c r="F50" s="20">
        <f t="shared" si="0"/>
        <v>1.0833333333333321</v>
      </c>
      <c r="G50" s="12" t="s">
        <v>36</v>
      </c>
      <c r="H50" s="16" t="s">
        <v>38</v>
      </c>
      <c r="I50" s="37"/>
      <c r="K50" s="47"/>
    </row>
    <row r="51" spans="1:9" s="38" customFormat="1" ht="5.25" customHeight="1">
      <c r="A51" s="37">
        <f t="shared" si="1"/>
        <v>16</v>
      </c>
      <c r="B51" s="37"/>
      <c r="C51" s="37"/>
      <c r="D51" s="37"/>
      <c r="E51" s="37"/>
      <c r="F51" s="37"/>
      <c r="G51" s="37"/>
      <c r="H51" s="37"/>
      <c r="I51" s="37"/>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S51"/>
  <sheetViews>
    <sheetView zoomScale="85" zoomScaleNormal="85" workbookViewId="0" topLeftCell="A1">
      <selection activeCell="F9" sqref="F9"/>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Wk14Apr!E2</f>
        <v>Comments describing Project_A</v>
      </c>
      <c r="F2" s="20">
        <f>SUMIF($G$13:$G$51,$G2,$F$13:$F$51)</f>
        <v>0</v>
      </c>
      <c r="G2" s="12" t="str">
        <f>Wk14Apr!G2</f>
        <v>Project_A</v>
      </c>
      <c r="H2" s="16"/>
      <c r="I2" s="37"/>
    </row>
    <row r="3" spans="1:9" ht="12.75">
      <c r="A3" s="17"/>
      <c r="B3" s="18"/>
      <c r="C3" s="19"/>
      <c r="D3" s="19"/>
      <c r="E3" s="28" t="str">
        <f>Wk14Apr!E3</f>
        <v>Comments describing Project_B</v>
      </c>
      <c r="F3" s="20">
        <f>SUMIF($G$13:$G$51,$G3,$F$13:$F$51)</f>
        <v>6.166666666666668</v>
      </c>
      <c r="G3" s="12" t="str">
        <f>Wk14Apr!G3</f>
        <v>Project_B</v>
      </c>
      <c r="H3" s="16"/>
      <c r="I3" s="37"/>
    </row>
    <row r="4" spans="1:9" ht="12.75">
      <c r="A4" s="17"/>
      <c r="B4" s="18"/>
      <c r="C4" s="19"/>
      <c r="D4" s="19"/>
      <c r="E4" s="28" t="str">
        <f>Wk14Apr!E4</f>
        <v>Comments describing Project_C</v>
      </c>
      <c r="F4" s="20">
        <f>SUMIF($G$13:$G$51,$G4,$F$13:$F$51)</f>
        <v>14.91666666666667</v>
      </c>
      <c r="G4" s="12" t="str">
        <f>Wk14Apr!G4</f>
        <v>Project_C</v>
      </c>
      <c r="H4" s="16"/>
      <c r="I4" s="37"/>
    </row>
    <row r="5" spans="1:9" ht="12.75">
      <c r="A5" s="17"/>
      <c r="B5" s="18"/>
      <c r="C5" s="19"/>
      <c r="D5" s="19"/>
      <c r="E5" s="28" t="str">
        <f>Wk14Apr!E5</f>
        <v>Comments describing Project_D</v>
      </c>
      <c r="F5" s="20">
        <f>SUMIF($G$13:$G$51,$G5,$F$13:$F$51)</f>
        <v>7.5</v>
      </c>
      <c r="G5" s="12" t="str">
        <f>Wk14Apr!G5</f>
        <v>Project_D</v>
      </c>
      <c r="H5" s="16"/>
      <c r="I5" s="37"/>
    </row>
    <row r="6" spans="1:9" ht="12.75">
      <c r="A6" s="17"/>
      <c r="B6" s="18"/>
      <c r="C6" s="19"/>
      <c r="D6" s="19"/>
      <c r="E6" s="28" t="s">
        <v>35</v>
      </c>
      <c r="F6" s="20">
        <f>SUMIF($G$13:$G$51,$G6,$F$13:$F$51)</f>
        <v>11.833333333333336</v>
      </c>
      <c r="G6" s="12" t="s">
        <v>36</v>
      </c>
      <c r="H6" s="16"/>
      <c r="I6" s="37"/>
    </row>
    <row r="7" spans="1:9" ht="12.75">
      <c r="A7" s="17"/>
      <c r="B7" s="18"/>
      <c r="C7" s="19"/>
      <c r="D7" s="19"/>
      <c r="E7" s="28" t="str">
        <f>Wk14Apr!E6</f>
        <v>Administrative Tasks</v>
      </c>
      <c r="F7" s="20">
        <f>SUMIF($G$13:$G$51,$G7,$F$13:$F$51)</f>
        <v>2.9166666666666643</v>
      </c>
      <c r="G7" s="12" t="str">
        <f>Wk14Apr!G6</f>
        <v>Admin</v>
      </c>
      <c r="H7" s="16"/>
      <c r="I7" s="37"/>
    </row>
    <row r="8" spans="1:9" ht="12.75">
      <c r="A8" s="17"/>
      <c r="B8" s="18"/>
      <c r="C8" s="19"/>
      <c r="D8" s="19"/>
      <c r="E8" s="83" t="str">
        <f>Wk14Apr!E7</f>
        <v>sub-Total</v>
      </c>
      <c r="F8" s="84">
        <f>SUM(F2:F7)</f>
        <v>43.333333333333336</v>
      </c>
      <c r="G8" s="85" t="str">
        <f>Wk14Apr!G7</f>
        <v>Billable</v>
      </c>
      <c r="H8" s="16"/>
      <c r="I8" s="37"/>
    </row>
    <row r="9" spans="1:9" ht="12.75">
      <c r="A9" s="17"/>
      <c r="B9" s="18"/>
      <c r="C9" s="19"/>
      <c r="D9" s="19"/>
      <c r="E9" s="28" t="str">
        <f>Wk14Apr!E8</f>
        <v>Time not to be Billed to the Client</v>
      </c>
      <c r="F9" s="20">
        <f>SUMIF($G$13:$G$51,$G9,$F$13:$F$51)</f>
        <v>4.833333333333335</v>
      </c>
      <c r="G9" s="12" t="str">
        <f>Wk14Apr!G8</f>
        <v>non-Billable</v>
      </c>
      <c r="H9" s="16"/>
      <c r="I9" s="37"/>
    </row>
    <row r="10" spans="1:11" ht="12.75">
      <c r="A10" s="17"/>
      <c r="B10" s="18"/>
      <c r="C10" s="19"/>
      <c r="D10" s="13"/>
      <c r="E10" s="27" t="s">
        <v>79</v>
      </c>
      <c r="F10" s="21">
        <f>SUM(F8:F9)</f>
        <v>48.16666666666667</v>
      </c>
      <c r="G10" s="15" t="s">
        <v>77</v>
      </c>
      <c r="H10" s="16"/>
      <c r="I10" s="80" t="s">
        <v>77</v>
      </c>
      <c r="J10" s="1" t="s">
        <v>89</v>
      </c>
      <c r="K10" s="78" t="s">
        <v>86</v>
      </c>
    </row>
    <row r="11" spans="1:11" ht="12.75">
      <c r="A11" s="12"/>
      <c r="B11" s="13"/>
      <c r="C11" s="13"/>
      <c r="H11" s="16"/>
      <c r="I11" s="47">
        <f>SUM(I13:I51)</f>
        <v>48.16666666666668</v>
      </c>
      <c r="J11" s="26">
        <f>SUM(J13:J51)</f>
        <v>43.333333333333336</v>
      </c>
      <c r="K11" s="79">
        <f>SUM(K13:K51)</f>
        <v>4.833333333333335</v>
      </c>
    </row>
    <row r="12" spans="1:9" ht="25.5">
      <c r="A12" s="22" t="s">
        <v>72</v>
      </c>
      <c r="B12" s="23" t="s">
        <v>69</v>
      </c>
      <c r="C12" s="24" t="s">
        <v>24</v>
      </c>
      <c r="D12" s="24" t="s">
        <v>25</v>
      </c>
      <c r="E12" s="24" t="s">
        <v>74</v>
      </c>
      <c r="F12" s="24" t="s">
        <v>75</v>
      </c>
      <c r="G12" s="22" t="s">
        <v>71</v>
      </c>
      <c r="H12" s="25" t="s">
        <v>70</v>
      </c>
      <c r="I12" s="81"/>
    </row>
    <row r="13" spans="1:11" ht="12.75">
      <c r="A13" s="17">
        <f>Wk14Mar!$A$12+1</f>
        <v>15</v>
      </c>
      <c r="B13" s="18">
        <f>Wk14Mar!$B$12+7</f>
        <v>39543</v>
      </c>
      <c r="C13" s="19"/>
      <c r="D13" s="19"/>
      <c r="E13" s="19">
        <f>D13-C13</f>
        <v>0</v>
      </c>
      <c r="F13" s="20">
        <f>E13*24</f>
        <v>0</v>
      </c>
      <c r="G13" s="12"/>
      <c r="H13" s="16"/>
      <c r="I13" s="47">
        <f>SUM(F13:F15)</f>
        <v>0</v>
      </c>
      <c r="J13" s="26">
        <f>I13-K13</f>
        <v>0</v>
      </c>
      <c r="K13" s="47">
        <f>SUMIF($G13:$G15,$G$9,$F13:$F15)</f>
        <v>0</v>
      </c>
    </row>
    <row r="14" spans="1:11" ht="12.75">
      <c r="A14" s="17">
        <f>A13</f>
        <v>15</v>
      </c>
      <c r="B14" s="18">
        <f>B13</f>
        <v>39543</v>
      </c>
      <c r="C14" s="19">
        <f>D13</f>
        <v>0</v>
      </c>
      <c r="D14" s="19"/>
      <c r="E14" s="19">
        <f>D14-C14</f>
        <v>0</v>
      </c>
      <c r="F14" s="20">
        <f>E14*24</f>
        <v>0</v>
      </c>
      <c r="G14" s="12"/>
      <c r="H14" s="16"/>
      <c r="I14" s="37"/>
      <c r="K14" s="47"/>
    </row>
    <row r="15" spans="1:11" s="38" customFormat="1" ht="4.5" customHeight="1">
      <c r="A15" s="39">
        <f>A13</f>
        <v>15</v>
      </c>
      <c r="B15" s="40"/>
      <c r="C15" s="41"/>
      <c r="D15" s="41"/>
      <c r="E15" s="41"/>
      <c r="F15" s="42"/>
      <c r="G15" s="43"/>
      <c r="H15" s="45"/>
      <c r="I15" s="37"/>
      <c r="K15" s="47"/>
    </row>
    <row r="16" spans="1:11" ht="12.75">
      <c r="A16" s="17">
        <f>A13</f>
        <v>15</v>
      </c>
      <c r="B16" s="18">
        <f>B13+1</f>
        <v>39544</v>
      </c>
      <c r="C16" s="19"/>
      <c r="D16" s="19"/>
      <c r="E16" s="19">
        <f>D16-C16</f>
        <v>0</v>
      </c>
      <c r="F16" s="20">
        <f>E16*24</f>
        <v>0</v>
      </c>
      <c r="G16" s="12"/>
      <c r="H16" s="16"/>
      <c r="I16" s="47">
        <f>SUM(F16:F18)</f>
        <v>0</v>
      </c>
      <c r="J16" s="26">
        <f>I16-K16</f>
        <v>0</v>
      </c>
      <c r="K16" s="47">
        <f>SUMIF($G16:$G18,$G$9,$F16:$F18)</f>
        <v>0</v>
      </c>
    </row>
    <row r="17" spans="1:11" ht="12.75">
      <c r="A17" s="17">
        <f>A16</f>
        <v>15</v>
      </c>
      <c r="B17" s="18">
        <f>B16</f>
        <v>39544</v>
      </c>
      <c r="C17" s="19">
        <f>D16</f>
        <v>0</v>
      </c>
      <c r="D17" s="19"/>
      <c r="E17" s="19">
        <f>D17-C17</f>
        <v>0</v>
      </c>
      <c r="F17" s="20">
        <f aca="true" t="shared" si="0" ref="F17:F50">E17*24</f>
        <v>0</v>
      </c>
      <c r="G17" s="12"/>
      <c r="H17" s="16"/>
      <c r="I17" s="37"/>
      <c r="K17" s="47"/>
    </row>
    <row r="18" spans="1:11" s="38" customFormat="1" ht="4.5" customHeight="1">
      <c r="A18" s="39">
        <f>A16</f>
        <v>15</v>
      </c>
      <c r="B18" s="40"/>
      <c r="C18" s="41"/>
      <c r="D18" s="41"/>
      <c r="E18" s="41"/>
      <c r="F18" s="42"/>
      <c r="G18" s="43"/>
      <c r="H18" s="45"/>
      <c r="I18" s="37"/>
      <c r="K18" s="47"/>
    </row>
    <row r="19" spans="1:11" ht="12.75">
      <c r="A19" s="17">
        <f>A16</f>
        <v>15</v>
      </c>
      <c r="B19" s="18">
        <f>B16+1</f>
        <v>39545</v>
      </c>
      <c r="C19" s="19">
        <v>0.375</v>
      </c>
      <c r="D19" s="19">
        <v>0.5208333333333334</v>
      </c>
      <c r="E19" s="19">
        <f>D19-C19</f>
        <v>0.14583333333333337</v>
      </c>
      <c r="F19" s="20">
        <f t="shared" si="0"/>
        <v>3.500000000000001</v>
      </c>
      <c r="G19" s="12" t="s">
        <v>36</v>
      </c>
      <c r="H19" s="16" t="s">
        <v>37</v>
      </c>
      <c r="I19" s="47">
        <f>SUM(F19:F23)</f>
        <v>8</v>
      </c>
      <c r="J19" s="26">
        <f>I19-K19</f>
        <v>8</v>
      </c>
      <c r="K19" s="47">
        <f>SUMIF($G19:$G23,$G$9,$F19:$F23)</f>
        <v>0</v>
      </c>
    </row>
    <row r="20" spans="1:11" ht="12.75">
      <c r="A20" s="17">
        <f aca="true" t="shared" si="1" ref="A20:B51">A19</f>
        <v>15</v>
      </c>
      <c r="B20" s="18">
        <f>B19</f>
        <v>39545</v>
      </c>
      <c r="C20" s="19">
        <f>D19</f>
        <v>0.5208333333333334</v>
      </c>
      <c r="D20" s="19">
        <v>0.6319444444444444</v>
      </c>
      <c r="E20" s="19">
        <f>D20-C20</f>
        <v>0.11111111111111105</v>
      </c>
      <c r="F20" s="20">
        <f t="shared" si="0"/>
        <v>2.666666666666665</v>
      </c>
      <c r="G20" s="12" t="s">
        <v>80</v>
      </c>
      <c r="H20" s="16" t="s">
        <v>18</v>
      </c>
      <c r="I20" s="37"/>
      <c r="K20" s="47"/>
    </row>
    <row r="21" spans="1:11" ht="12.75">
      <c r="A21" s="17">
        <f t="shared" si="1"/>
        <v>15</v>
      </c>
      <c r="B21" s="18">
        <f>B20</f>
        <v>39545</v>
      </c>
      <c r="C21" s="19">
        <f>D20</f>
        <v>0.6319444444444444</v>
      </c>
      <c r="D21" s="19">
        <v>0.6458333333333334</v>
      </c>
      <c r="E21" s="19">
        <f>D21-C21</f>
        <v>0.01388888888888895</v>
      </c>
      <c r="F21" s="20">
        <f t="shared" si="0"/>
        <v>0.3333333333333348</v>
      </c>
      <c r="G21" s="12" t="s">
        <v>36</v>
      </c>
      <c r="H21" s="16" t="s">
        <v>37</v>
      </c>
      <c r="I21" s="37"/>
      <c r="K21" s="47"/>
    </row>
    <row r="22" spans="1:11" ht="12.75">
      <c r="A22" s="17">
        <f t="shared" si="1"/>
        <v>15</v>
      </c>
      <c r="B22" s="18">
        <f>B21</f>
        <v>39545</v>
      </c>
      <c r="C22" s="19">
        <f>D21</f>
        <v>0.6458333333333334</v>
      </c>
      <c r="D22" s="19">
        <v>0.7083333333333334</v>
      </c>
      <c r="E22" s="19">
        <f>D22-C22</f>
        <v>0.0625</v>
      </c>
      <c r="F22" s="20">
        <f t="shared" si="0"/>
        <v>1.5</v>
      </c>
      <c r="G22" s="12" t="s">
        <v>36</v>
      </c>
      <c r="H22" s="16" t="s">
        <v>37</v>
      </c>
      <c r="I22" s="37"/>
      <c r="K22" s="47"/>
    </row>
    <row r="23" spans="1:11" s="38" customFormat="1" ht="5.25" customHeight="1">
      <c r="A23" s="39">
        <f>A22</f>
        <v>15</v>
      </c>
      <c r="B23" s="40"/>
      <c r="C23" s="41"/>
      <c r="D23" s="41"/>
      <c r="E23" s="41"/>
      <c r="F23" s="42"/>
      <c r="G23" s="43"/>
      <c r="H23" s="45"/>
      <c r="I23" s="37"/>
      <c r="K23" s="47"/>
    </row>
    <row r="24" spans="1:11" ht="12.75">
      <c r="A24" s="17">
        <f>A19</f>
        <v>15</v>
      </c>
      <c r="B24" s="18">
        <f>B19+1</f>
        <v>39546</v>
      </c>
      <c r="C24" s="19">
        <v>0.2777777777777778</v>
      </c>
      <c r="D24" s="19">
        <v>0.4236111111111111</v>
      </c>
      <c r="E24" s="19">
        <f aca="true" t="shared" si="2" ref="E24:E29">D24-C24</f>
        <v>0.14583333333333331</v>
      </c>
      <c r="F24" s="20">
        <f t="shared" si="0"/>
        <v>3.4999999999999996</v>
      </c>
      <c r="G24" s="12" t="s">
        <v>73</v>
      </c>
      <c r="H24" s="16" t="s">
        <v>145</v>
      </c>
      <c r="I24" s="47">
        <f>SUM(F24:F30)</f>
        <v>9.166666666666668</v>
      </c>
      <c r="J24" s="26">
        <f>I24-K24</f>
        <v>5.666666666666668</v>
      </c>
      <c r="K24" s="47">
        <f>SUMIF($G24:$G30,$G$9,$F24:$F30)</f>
        <v>3.4999999999999996</v>
      </c>
    </row>
    <row r="25" spans="1:11" ht="12.75">
      <c r="A25" s="17">
        <f t="shared" si="1"/>
        <v>15</v>
      </c>
      <c r="B25" s="18">
        <f>B24</f>
        <v>39546</v>
      </c>
      <c r="C25" s="19">
        <f>D24</f>
        <v>0.4236111111111111</v>
      </c>
      <c r="D25" s="19">
        <v>0.4618055555555556</v>
      </c>
      <c r="E25" s="19">
        <f t="shared" si="2"/>
        <v>0.038194444444444475</v>
      </c>
      <c r="F25" s="20">
        <f t="shared" si="0"/>
        <v>0.9166666666666674</v>
      </c>
      <c r="G25" s="12" t="s">
        <v>36</v>
      </c>
      <c r="H25" s="16" t="s">
        <v>37</v>
      </c>
      <c r="I25" s="37"/>
      <c r="K25" s="47"/>
    </row>
    <row r="26" spans="1:11" ht="12.75">
      <c r="A26" s="17">
        <f t="shared" si="1"/>
        <v>15</v>
      </c>
      <c r="B26" s="18">
        <f>B25</f>
        <v>39546</v>
      </c>
      <c r="C26" s="19">
        <f>D25</f>
        <v>0.4618055555555556</v>
      </c>
      <c r="D26" s="19">
        <v>0.4791666666666667</v>
      </c>
      <c r="E26" s="19">
        <f t="shared" si="2"/>
        <v>0.017361111111111105</v>
      </c>
      <c r="F26" s="20">
        <f t="shared" si="0"/>
        <v>0.4166666666666665</v>
      </c>
      <c r="G26" s="12" t="s">
        <v>36</v>
      </c>
      <c r="H26" s="16" t="s">
        <v>37</v>
      </c>
      <c r="I26" s="37"/>
      <c r="K26" s="47"/>
    </row>
    <row r="27" spans="1:11" ht="12.75">
      <c r="A27" s="17">
        <f t="shared" si="1"/>
        <v>15</v>
      </c>
      <c r="B27" s="18">
        <f>B26</f>
        <v>39546</v>
      </c>
      <c r="C27" s="19">
        <f>D26</f>
        <v>0.4791666666666667</v>
      </c>
      <c r="D27" s="19">
        <v>0.4895833333333333</v>
      </c>
      <c r="E27" s="19">
        <f t="shared" si="2"/>
        <v>0.01041666666666663</v>
      </c>
      <c r="F27" s="20">
        <f t="shared" si="0"/>
        <v>0.2499999999999991</v>
      </c>
      <c r="G27" s="12" t="s">
        <v>80</v>
      </c>
      <c r="H27" s="16" t="s">
        <v>19</v>
      </c>
      <c r="I27" s="37"/>
      <c r="K27" s="47"/>
    </row>
    <row r="28" spans="1:11" ht="12.75">
      <c r="A28" s="17">
        <f t="shared" si="1"/>
        <v>15</v>
      </c>
      <c r="B28" s="18">
        <f>B27</f>
        <v>39546</v>
      </c>
      <c r="C28" s="19">
        <f>D27</f>
        <v>0.4895833333333333</v>
      </c>
      <c r="D28" s="19">
        <v>0.625</v>
      </c>
      <c r="E28" s="19">
        <f t="shared" si="2"/>
        <v>0.13541666666666669</v>
      </c>
      <c r="F28" s="20">
        <f t="shared" si="0"/>
        <v>3.2500000000000004</v>
      </c>
      <c r="G28" s="12" t="s">
        <v>36</v>
      </c>
      <c r="H28" s="16" t="s">
        <v>37</v>
      </c>
      <c r="I28" s="37"/>
      <c r="K28" s="47"/>
    </row>
    <row r="29" spans="1:11" ht="12.75">
      <c r="A29" s="17">
        <f t="shared" si="1"/>
        <v>15</v>
      </c>
      <c r="B29" s="18">
        <f>B28</f>
        <v>39546</v>
      </c>
      <c r="C29" s="19">
        <f>D28</f>
        <v>0.625</v>
      </c>
      <c r="D29" s="19">
        <v>0.6597222222222222</v>
      </c>
      <c r="E29" s="19">
        <f t="shared" si="2"/>
        <v>0.03472222222222221</v>
      </c>
      <c r="F29" s="20">
        <f t="shared" si="0"/>
        <v>0.833333333333333</v>
      </c>
      <c r="G29" s="12" t="s">
        <v>36</v>
      </c>
      <c r="H29" s="16" t="s">
        <v>37</v>
      </c>
      <c r="I29" s="37"/>
      <c r="K29" s="47"/>
    </row>
    <row r="30" spans="1:11" s="38" customFormat="1" ht="4.5" customHeight="1">
      <c r="A30" s="39">
        <f t="shared" si="1"/>
        <v>15</v>
      </c>
      <c r="B30" s="40"/>
      <c r="C30" s="41"/>
      <c r="D30" s="41"/>
      <c r="E30" s="41"/>
      <c r="F30" s="42"/>
      <c r="G30" s="43"/>
      <c r="H30" s="45"/>
      <c r="I30" s="37"/>
      <c r="K30" s="47"/>
    </row>
    <row r="31" spans="1:11" ht="12.75">
      <c r="A31" s="17">
        <f>A24</f>
        <v>15</v>
      </c>
      <c r="B31" s="18">
        <f>B24+1</f>
        <v>39547</v>
      </c>
      <c r="C31" s="19">
        <v>0.3263888888888889</v>
      </c>
      <c r="D31" s="19">
        <v>0.4444444444444444</v>
      </c>
      <c r="E31" s="19">
        <f aca="true" t="shared" si="3" ref="E31:E36">D31-C31</f>
        <v>0.11805555555555552</v>
      </c>
      <c r="F31" s="20">
        <f t="shared" si="0"/>
        <v>2.8333333333333326</v>
      </c>
      <c r="G31" s="12" t="s">
        <v>116</v>
      </c>
      <c r="H31" s="16" t="s">
        <v>15</v>
      </c>
      <c r="I31" s="47">
        <f>SUM(F31:F37)</f>
        <v>6.166666666666668</v>
      </c>
      <c r="J31" s="26">
        <f>I31-K31</f>
        <v>6.166666666666668</v>
      </c>
      <c r="K31" s="47">
        <f>SUMIF($G31:$G37,$G$9,$F31:$F37)</f>
        <v>0</v>
      </c>
    </row>
    <row r="32" spans="1:11" ht="12.75">
      <c r="A32" s="17">
        <f t="shared" si="1"/>
        <v>15</v>
      </c>
      <c r="B32" s="18">
        <f>B31</f>
        <v>39547</v>
      </c>
      <c r="C32" s="19">
        <f>D31</f>
        <v>0.4444444444444444</v>
      </c>
      <c r="D32" s="19">
        <v>0.46527777777777773</v>
      </c>
      <c r="E32" s="19">
        <f t="shared" si="3"/>
        <v>0.020833333333333315</v>
      </c>
      <c r="F32" s="20">
        <f t="shared" si="0"/>
        <v>0.49999999999999956</v>
      </c>
      <c r="G32" s="12" t="s">
        <v>116</v>
      </c>
      <c r="H32" s="16" t="s">
        <v>15</v>
      </c>
      <c r="I32" s="37"/>
      <c r="K32" s="47"/>
    </row>
    <row r="33" spans="1:11" ht="12.75">
      <c r="A33" s="17">
        <f t="shared" si="1"/>
        <v>15</v>
      </c>
      <c r="B33" s="18">
        <f>B32</f>
        <v>39547</v>
      </c>
      <c r="C33" s="19">
        <f>D32</f>
        <v>0.46527777777777773</v>
      </c>
      <c r="D33" s="19">
        <v>0.513888888888889</v>
      </c>
      <c r="E33" s="19">
        <f t="shared" si="3"/>
        <v>0.048611111111111216</v>
      </c>
      <c r="F33" s="20">
        <f t="shared" si="0"/>
        <v>1.1666666666666692</v>
      </c>
      <c r="G33" s="12" t="s">
        <v>116</v>
      </c>
      <c r="H33" s="16" t="s">
        <v>15</v>
      </c>
      <c r="I33" s="37"/>
      <c r="K33" s="47"/>
    </row>
    <row r="34" spans="1:11" ht="12.75">
      <c r="A34" s="17">
        <f t="shared" si="1"/>
        <v>15</v>
      </c>
      <c r="B34" s="18">
        <f>B33</f>
        <v>39547</v>
      </c>
      <c r="C34" s="19">
        <f>D33</f>
        <v>0.513888888888889</v>
      </c>
      <c r="D34" s="19">
        <v>0.53125</v>
      </c>
      <c r="E34" s="19">
        <f t="shared" si="3"/>
        <v>0.01736111111111105</v>
      </c>
      <c r="F34" s="20">
        <f t="shared" si="0"/>
        <v>0.4166666666666652</v>
      </c>
      <c r="G34" s="12" t="s">
        <v>116</v>
      </c>
      <c r="H34" s="16" t="s">
        <v>15</v>
      </c>
      <c r="I34" s="37"/>
      <c r="K34" s="47"/>
    </row>
    <row r="35" spans="1:11" ht="12.75">
      <c r="A35" s="17">
        <f t="shared" si="1"/>
        <v>15</v>
      </c>
      <c r="B35" s="18">
        <f>B34</f>
        <v>39547</v>
      </c>
      <c r="C35" s="19">
        <f>D34</f>
        <v>0.53125</v>
      </c>
      <c r="D35" s="19">
        <v>0.5625</v>
      </c>
      <c r="E35" s="19">
        <f t="shared" si="3"/>
        <v>0.03125</v>
      </c>
      <c r="F35" s="20">
        <f t="shared" si="0"/>
        <v>0.75</v>
      </c>
      <c r="G35" s="12" t="s">
        <v>116</v>
      </c>
      <c r="H35" s="16" t="s">
        <v>15</v>
      </c>
      <c r="I35" s="37"/>
      <c r="K35" s="47"/>
    </row>
    <row r="36" spans="1:11" ht="12.75">
      <c r="A36" s="17">
        <f t="shared" si="1"/>
        <v>15</v>
      </c>
      <c r="B36" s="18">
        <f>B35</f>
        <v>39547</v>
      </c>
      <c r="C36" s="19">
        <f>D35</f>
        <v>0.5625</v>
      </c>
      <c r="D36" s="19">
        <v>0.5833333333333334</v>
      </c>
      <c r="E36" s="19">
        <f t="shared" si="3"/>
        <v>0.02083333333333337</v>
      </c>
      <c r="F36" s="20">
        <f t="shared" si="0"/>
        <v>0.5000000000000009</v>
      </c>
      <c r="G36" s="12" t="s">
        <v>116</v>
      </c>
      <c r="H36" s="16" t="s">
        <v>15</v>
      </c>
      <c r="I36" s="37"/>
      <c r="K36" s="47"/>
    </row>
    <row r="37" spans="1:11" s="38" customFormat="1" ht="4.5" customHeight="1">
      <c r="A37" s="39">
        <f t="shared" si="1"/>
        <v>15</v>
      </c>
      <c r="B37" s="40"/>
      <c r="C37" s="41"/>
      <c r="D37" s="41"/>
      <c r="E37" s="41"/>
      <c r="F37" s="42"/>
      <c r="G37" s="43"/>
      <c r="H37" s="45"/>
      <c r="I37" s="46"/>
      <c r="K37" s="47"/>
    </row>
    <row r="38" spans="1:11" ht="12.75">
      <c r="A38" s="17">
        <f>A31</f>
        <v>15</v>
      </c>
      <c r="B38" s="18">
        <f>B31+1</f>
        <v>39548</v>
      </c>
      <c r="C38" s="19">
        <v>0.40277777777777773</v>
      </c>
      <c r="D38" s="19">
        <v>0.4270833333333333</v>
      </c>
      <c r="E38" s="19">
        <f>D38-C38</f>
        <v>0.02430555555555558</v>
      </c>
      <c r="F38" s="20">
        <f t="shared" si="0"/>
        <v>0.5833333333333339</v>
      </c>
      <c r="G38" s="12" t="s">
        <v>117</v>
      </c>
      <c r="H38" s="16" t="s">
        <v>16</v>
      </c>
      <c r="I38" s="47">
        <f>SUM(F38:F43)</f>
        <v>10.500000000000004</v>
      </c>
      <c r="J38" s="26">
        <f>I38-K38</f>
        <v>10.500000000000004</v>
      </c>
      <c r="K38" s="47">
        <f>SUMIF($G38:$G43,$G$9,$F38:$F43)</f>
        <v>0</v>
      </c>
    </row>
    <row r="39" spans="1:11" ht="12.75">
      <c r="A39" s="17">
        <f t="shared" si="1"/>
        <v>15</v>
      </c>
      <c r="B39" s="18">
        <f>B38</f>
        <v>39548</v>
      </c>
      <c r="C39" s="19">
        <f>D38</f>
        <v>0.4270833333333333</v>
      </c>
      <c r="D39" s="19">
        <v>0.4479166666666667</v>
      </c>
      <c r="E39" s="19">
        <f>D39-C39</f>
        <v>0.02083333333333337</v>
      </c>
      <c r="F39" s="20">
        <f t="shared" si="0"/>
        <v>0.5000000000000009</v>
      </c>
      <c r="G39" s="12" t="s">
        <v>117</v>
      </c>
      <c r="H39" s="16" t="s">
        <v>16</v>
      </c>
      <c r="I39" s="37"/>
      <c r="K39" s="47"/>
    </row>
    <row r="40" spans="1:11" ht="12.75">
      <c r="A40" s="17">
        <f t="shared" si="1"/>
        <v>15</v>
      </c>
      <c r="B40" s="18">
        <f>B39</f>
        <v>39548</v>
      </c>
      <c r="C40" s="19">
        <f>D39</f>
        <v>0.4479166666666667</v>
      </c>
      <c r="D40" s="19">
        <v>0.7708333333333334</v>
      </c>
      <c r="E40" s="19">
        <f>D40-C40</f>
        <v>0.3229166666666667</v>
      </c>
      <c r="F40" s="20">
        <f t="shared" si="0"/>
        <v>7.75</v>
      </c>
      <c r="G40" s="12" t="s">
        <v>117</v>
      </c>
      <c r="H40" s="16" t="s">
        <v>16</v>
      </c>
      <c r="I40" s="37"/>
      <c r="K40" s="47"/>
    </row>
    <row r="41" spans="1:11" ht="12.75">
      <c r="A41" s="17">
        <f t="shared" si="1"/>
        <v>15</v>
      </c>
      <c r="B41" s="18">
        <f>B40</f>
        <v>39548</v>
      </c>
      <c r="C41" s="19">
        <f>D40</f>
        <v>0.7708333333333334</v>
      </c>
      <c r="D41" s="19">
        <v>0.8125</v>
      </c>
      <c r="E41" s="19">
        <f>D41-C41</f>
        <v>0.04166666666666663</v>
      </c>
      <c r="F41" s="20">
        <f t="shared" si="0"/>
        <v>0.9999999999999991</v>
      </c>
      <c r="G41" s="12" t="s">
        <v>117</v>
      </c>
      <c r="H41" s="16" t="s">
        <v>16</v>
      </c>
      <c r="I41" s="37"/>
      <c r="K41" s="47"/>
    </row>
    <row r="42" spans="1:11" ht="12.75">
      <c r="A42" s="17">
        <f t="shared" si="1"/>
        <v>15</v>
      </c>
      <c r="B42" s="18">
        <f>B41</f>
        <v>39548</v>
      </c>
      <c r="C42" s="19">
        <f>D41</f>
        <v>0.8125</v>
      </c>
      <c r="D42" s="19">
        <v>0.8402777777777778</v>
      </c>
      <c r="E42" s="19">
        <f>D42-C42</f>
        <v>0.02777777777777779</v>
      </c>
      <c r="F42" s="20">
        <f t="shared" si="0"/>
        <v>0.666666666666667</v>
      </c>
      <c r="G42" s="12" t="s">
        <v>117</v>
      </c>
      <c r="H42" s="16" t="s">
        <v>16</v>
      </c>
      <c r="I42" s="37"/>
      <c r="K42" s="47"/>
    </row>
    <row r="43" spans="1:11" s="38" customFormat="1" ht="6" customHeight="1">
      <c r="A43" s="39">
        <f t="shared" si="1"/>
        <v>15</v>
      </c>
      <c r="B43" s="40"/>
      <c r="C43" s="41"/>
      <c r="D43" s="41"/>
      <c r="E43" s="41"/>
      <c r="F43" s="42"/>
      <c r="G43" s="43"/>
      <c r="H43" s="44"/>
      <c r="I43" s="37"/>
      <c r="K43" s="47"/>
    </row>
    <row r="44" spans="1:11" ht="12.75">
      <c r="A44" s="17">
        <f>A38</f>
        <v>15</v>
      </c>
      <c r="B44" s="18">
        <f>B38+1</f>
        <v>39549</v>
      </c>
      <c r="C44" s="19">
        <v>0.28125</v>
      </c>
      <c r="D44" s="19">
        <v>0.3125</v>
      </c>
      <c r="E44" s="19">
        <f aca="true" t="shared" si="4" ref="E44:E49">D44-C44</f>
        <v>0.03125</v>
      </c>
      <c r="F44" s="20">
        <f t="shared" si="0"/>
        <v>0.75</v>
      </c>
      <c r="G44" s="12" t="s">
        <v>117</v>
      </c>
      <c r="H44" s="16" t="s">
        <v>16</v>
      </c>
      <c r="I44" s="47">
        <f>SUM(F44:F50)</f>
        <v>14.333333333333334</v>
      </c>
      <c r="J44" s="26">
        <f>I44-K44</f>
        <v>12.999999999999998</v>
      </c>
      <c r="K44" s="47">
        <f>SUMIF($G44:$G51,$G$9,$F44:$F51)</f>
        <v>1.3333333333333353</v>
      </c>
    </row>
    <row r="45" spans="1:11" ht="12.75">
      <c r="A45" s="17">
        <f t="shared" si="1"/>
        <v>15</v>
      </c>
      <c r="B45" s="18">
        <f t="shared" si="1"/>
        <v>39549</v>
      </c>
      <c r="C45" s="19">
        <f aca="true" t="shared" si="5" ref="C45:C50">D44</f>
        <v>0.3125</v>
      </c>
      <c r="D45" s="19">
        <v>0.46527777777777773</v>
      </c>
      <c r="E45" s="19">
        <f t="shared" si="4"/>
        <v>0.15277777777777773</v>
      </c>
      <c r="F45" s="20">
        <f t="shared" si="0"/>
        <v>3.6666666666666656</v>
      </c>
      <c r="G45" s="12" t="s">
        <v>117</v>
      </c>
      <c r="H45" s="16" t="s">
        <v>16</v>
      </c>
      <c r="I45" s="37"/>
      <c r="K45" s="47"/>
    </row>
    <row r="46" spans="1:11" ht="12.75">
      <c r="A46" s="17">
        <f t="shared" si="1"/>
        <v>15</v>
      </c>
      <c r="B46" s="18">
        <f t="shared" si="1"/>
        <v>39549</v>
      </c>
      <c r="C46" s="19">
        <f t="shared" si="5"/>
        <v>0.46527777777777773</v>
      </c>
      <c r="D46" s="19">
        <v>0.5208333333333334</v>
      </c>
      <c r="E46" s="19">
        <f t="shared" si="4"/>
        <v>0.055555555555555636</v>
      </c>
      <c r="F46" s="20">
        <f t="shared" si="0"/>
        <v>1.3333333333333353</v>
      </c>
      <c r="G46" s="12" t="s">
        <v>73</v>
      </c>
      <c r="H46" s="16" t="s">
        <v>132</v>
      </c>
      <c r="I46" s="37"/>
      <c r="K46" s="47"/>
    </row>
    <row r="47" spans="1:11" ht="12.75">
      <c r="A47" s="17">
        <f t="shared" si="1"/>
        <v>15</v>
      </c>
      <c r="B47" s="18">
        <f t="shared" si="1"/>
        <v>39549</v>
      </c>
      <c r="C47" s="19">
        <f t="shared" si="5"/>
        <v>0.5208333333333334</v>
      </c>
      <c r="D47" s="19">
        <v>0.53125</v>
      </c>
      <c r="E47" s="19">
        <f t="shared" si="4"/>
        <v>0.01041666666666663</v>
      </c>
      <c r="F47" s="20">
        <f t="shared" si="0"/>
        <v>0.2499999999999991</v>
      </c>
      <c r="G47" s="12" t="s">
        <v>118</v>
      </c>
      <c r="H47" s="16" t="s">
        <v>17</v>
      </c>
      <c r="I47" s="37"/>
      <c r="K47" s="47"/>
    </row>
    <row r="48" spans="1:11" ht="12.75">
      <c r="A48" s="17">
        <f t="shared" si="1"/>
        <v>15</v>
      </c>
      <c r="B48" s="18">
        <f t="shared" si="1"/>
        <v>39549</v>
      </c>
      <c r="C48" s="19">
        <f t="shared" si="5"/>
        <v>0.53125</v>
      </c>
      <c r="D48" s="19">
        <v>0.7708333333333334</v>
      </c>
      <c r="E48" s="19">
        <f t="shared" si="4"/>
        <v>0.23958333333333337</v>
      </c>
      <c r="F48" s="20">
        <f t="shared" si="0"/>
        <v>5.750000000000001</v>
      </c>
      <c r="G48" s="12" t="s">
        <v>118</v>
      </c>
      <c r="H48" s="16" t="s">
        <v>17</v>
      </c>
      <c r="I48" s="37"/>
      <c r="K48" s="47"/>
    </row>
    <row r="49" spans="1:11" ht="12.75">
      <c r="A49" s="17">
        <f t="shared" si="1"/>
        <v>15</v>
      </c>
      <c r="B49" s="18">
        <f t="shared" si="1"/>
        <v>39549</v>
      </c>
      <c r="C49" s="19">
        <f t="shared" si="5"/>
        <v>0.7708333333333334</v>
      </c>
      <c r="D49" s="19">
        <v>0.8333333333333334</v>
      </c>
      <c r="E49" s="19">
        <f t="shared" si="4"/>
        <v>0.0625</v>
      </c>
      <c r="F49" s="20">
        <f t="shared" si="0"/>
        <v>1.5</v>
      </c>
      <c r="G49" s="12" t="s">
        <v>118</v>
      </c>
      <c r="H49" s="16" t="s">
        <v>17</v>
      </c>
      <c r="I49" s="37"/>
      <c r="K49" s="47"/>
    </row>
    <row r="50" spans="1:11" ht="12.75">
      <c r="A50" s="17">
        <f t="shared" si="1"/>
        <v>15</v>
      </c>
      <c r="B50" s="18">
        <f t="shared" si="1"/>
        <v>39549</v>
      </c>
      <c r="C50" s="19">
        <f t="shared" si="5"/>
        <v>0.8333333333333334</v>
      </c>
      <c r="D50" s="19">
        <v>0.8784722222222222</v>
      </c>
      <c r="E50" s="19">
        <f>D50-C50</f>
        <v>0.04513888888888884</v>
      </c>
      <c r="F50" s="20">
        <f t="shared" si="0"/>
        <v>1.0833333333333321</v>
      </c>
      <c r="G50" s="12" t="s">
        <v>36</v>
      </c>
      <c r="H50" s="16" t="s">
        <v>38</v>
      </c>
      <c r="I50" s="37"/>
      <c r="K50" s="47"/>
    </row>
    <row r="51" spans="1:9" s="38" customFormat="1" ht="5.25" customHeight="1">
      <c r="A51" s="37">
        <f t="shared" si="1"/>
        <v>15</v>
      </c>
      <c r="B51" s="37"/>
      <c r="C51" s="37"/>
      <c r="D51" s="37"/>
      <c r="E51" s="37"/>
      <c r="F51" s="37"/>
      <c r="G51" s="37"/>
      <c r="H51" s="37"/>
      <c r="I51" s="37"/>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S39"/>
  <sheetViews>
    <sheetView zoomScale="85" zoomScaleNormal="85" workbookViewId="0" topLeftCell="A1">
      <selection activeCell="F8" sqref="F8"/>
    </sheetView>
  </sheetViews>
  <sheetFormatPr defaultColWidth="9.140625" defaultRowHeight="12.75"/>
  <cols>
    <col min="1" max="1" width="7.28125" style="0" bestFit="1" customWidth="1"/>
    <col min="2" max="2" width="29.421875" style="0"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0" bestFit="1" customWidth="1"/>
    <col min="8" max="8" width="53.140625" style="0" customWidth="1"/>
    <col min="9" max="9" width="6.8515625" style="38" customWidth="1"/>
    <col min="10" max="10" width="8.00390625" style="0" bestFit="1" customWidth="1"/>
    <col min="11" max="11" width="12.00390625" style="38" customWidth="1"/>
  </cols>
  <sheetData>
    <row r="1" spans="1:19" ht="12.75">
      <c r="A1" s="12"/>
      <c r="B1" s="13"/>
      <c r="C1" s="13"/>
      <c r="D1" s="13"/>
      <c r="E1" s="82" t="s">
        <v>1</v>
      </c>
      <c r="F1" s="14" t="s">
        <v>2</v>
      </c>
      <c r="G1" s="15" t="s">
        <v>3</v>
      </c>
      <c r="H1" s="16"/>
      <c r="I1" s="37"/>
      <c r="L1" s="32"/>
      <c r="M1" s="32"/>
      <c r="N1" s="32"/>
      <c r="O1" s="32"/>
      <c r="P1" s="32"/>
      <c r="Q1" s="35"/>
      <c r="R1" s="35"/>
      <c r="S1" s="35"/>
    </row>
    <row r="2" spans="1:9" ht="12.75">
      <c r="A2" s="17"/>
      <c r="B2" s="18"/>
      <c r="C2" s="19"/>
      <c r="D2" s="19"/>
      <c r="E2" s="28" t="str">
        <f>Wk13!E2</f>
        <v>Comments describing Project_A</v>
      </c>
      <c r="F2" s="20">
        <f>SUMIF($G$12:$G$39,$G2,$F$12:$F$39)</f>
        <v>6.499999999999999</v>
      </c>
      <c r="G2" s="12" t="str">
        <f>Wk13!G2</f>
        <v>Project_A</v>
      </c>
      <c r="H2" s="16"/>
      <c r="I2" s="37"/>
    </row>
    <row r="3" spans="1:9" ht="12.75">
      <c r="A3" s="17"/>
      <c r="B3" s="18"/>
      <c r="C3" s="19"/>
      <c r="D3" s="19"/>
      <c r="E3" s="28" t="str">
        <f>Wk13!E3</f>
        <v>Comments describing Project_B</v>
      </c>
      <c r="F3" s="20">
        <f>SUMIF($G$12:$G$39,$G3,$F$12:$F$39)</f>
        <v>6.166666666666668</v>
      </c>
      <c r="G3" s="12" t="str">
        <f>Wk13!G3</f>
        <v>Project_B</v>
      </c>
      <c r="H3" s="16"/>
      <c r="I3" s="37"/>
    </row>
    <row r="4" spans="1:9" ht="12.75">
      <c r="A4" s="17"/>
      <c r="B4" s="18"/>
      <c r="C4" s="19"/>
      <c r="D4" s="19"/>
      <c r="E4" s="28" t="str">
        <f>Wk13!E4</f>
        <v>Comments describing Project_C</v>
      </c>
      <c r="F4" s="20">
        <f>SUMIF($G$12:$G$39,$G4,$F$12:$F$39)</f>
        <v>14.91666666666667</v>
      </c>
      <c r="G4" s="12" t="str">
        <f>Wk13!G4</f>
        <v>Project_C</v>
      </c>
      <c r="H4" s="16"/>
      <c r="I4" s="37"/>
    </row>
    <row r="5" spans="1:9" ht="12.75">
      <c r="A5" s="17"/>
      <c r="B5" s="18"/>
      <c r="C5" s="19"/>
      <c r="D5" s="19"/>
      <c r="E5" s="28" t="str">
        <f>Wk13!E5</f>
        <v>Comments describing Project_D</v>
      </c>
      <c r="F5" s="20">
        <f>SUMIF($G$12:$G$39,$G5,$F$12:$F$39)</f>
        <v>7.5</v>
      </c>
      <c r="G5" s="12" t="str">
        <f>Wk13!G5</f>
        <v>Project_D</v>
      </c>
      <c r="H5" s="16"/>
      <c r="I5" s="37"/>
    </row>
    <row r="6" spans="1:9" ht="12.75">
      <c r="A6" s="17"/>
      <c r="B6" s="18"/>
      <c r="C6" s="19"/>
      <c r="D6" s="19"/>
      <c r="E6" s="28" t="str">
        <f>Wk13!E6</f>
        <v>Administrative Tasks</v>
      </c>
      <c r="F6" s="20">
        <f>SUMIF($G$12:$G$39,$G6,$F$12:$F$39)</f>
        <v>0.2499999999999991</v>
      </c>
      <c r="G6" s="12" t="str">
        <f>Wk13!G6</f>
        <v>Admin</v>
      </c>
      <c r="H6" s="16"/>
      <c r="I6" s="37"/>
    </row>
    <row r="7" spans="1:9" ht="12.75">
      <c r="A7" s="17"/>
      <c r="B7" s="18"/>
      <c r="C7" s="19"/>
      <c r="D7" s="19"/>
      <c r="E7" s="83" t="str">
        <f>Wk13!E7</f>
        <v>sub-Total</v>
      </c>
      <c r="F7" s="84">
        <f>SUM(F2:F6)</f>
        <v>35.333333333333336</v>
      </c>
      <c r="G7" s="85" t="str">
        <f>Wk13!G7</f>
        <v>Billable</v>
      </c>
      <c r="H7" s="16"/>
      <c r="I7" s="37"/>
    </row>
    <row r="8" spans="1:9" ht="12.75">
      <c r="A8" s="17"/>
      <c r="B8" s="18"/>
      <c r="C8" s="19"/>
      <c r="D8" s="19"/>
      <c r="E8" s="28" t="str">
        <f>Wk13!E8</f>
        <v>Time not to be Billed to the Client</v>
      </c>
      <c r="F8" s="20">
        <f>SUMIF($G$12:$G$39,$G8,$F$12:$F$39)</f>
        <v>2.8333333333333353</v>
      </c>
      <c r="G8" s="12" t="str">
        <f>Wk13!G8</f>
        <v>non-Billable</v>
      </c>
      <c r="H8" s="16"/>
      <c r="I8" s="37"/>
    </row>
    <row r="9" spans="1:11" ht="12.75">
      <c r="A9" s="17"/>
      <c r="B9" s="18"/>
      <c r="C9" s="19"/>
      <c r="D9" s="13"/>
      <c r="E9" s="27" t="s">
        <v>79</v>
      </c>
      <c r="F9" s="21">
        <f>SUM(F7:F8)</f>
        <v>38.16666666666667</v>
      </c>
      <c r="G9" s="15" t="s">
        <v>77</v>
      </c>
      <c r="H9" s="16"/>
      <c r="I9" s="80" t="s">
        <v>77</v>
      </c>
      <c r="J9" s="1" t="s">
        <v>89</v>
      </c>
      <c r="K9" s="78" t="s">
        <v>86</v>
      </c>
    </row>
    <row r="10" spans="1:11" ht="12.75">
      <c r="A10" s="12"/>
      <c r="B10" s="13"/>
      <c r="C10" s="13"/>
      <c r="H10" s="16"/>
      <c r="I10" s="47">
        <f>SUM(I12:I39)</f>
        <v>38.16666666666667</v>
      </c>
      <c r="J10" s="26">
        <f>SUM(J12:J39)</f>
        <v>35.333333333333336</v>
      </c>
      <c r="K10" s="47">
        <f>SUM(K12:K39)</f>
        <v>2.8333333333333353</v>
      </c>
    </row>
    <row r="11" spans="1:9" ht="25.5">
      <c r="A11" s="22" t="s">
        <v>72</v>
      </c>
      <c r="B11" s="23" t="s">
        <v>69</v>
      </c>
      <c r="C11" s="24" t="s">
        <v>24</v>
      </c>
      <c r="D11" s="24" t="s">
        <v>25</v>
      </c>
      <c r="E11" s="24" t="s">
        <v>74</v>
      </c>
      <c r="F11" s="24" t="s">
        <v>75</v>
      </c>
      <c r="G11" s="22" t="s">
        <v>71</v>
      </c>
      <c r="H11" s="25" t="s">
        <v>70</v>
      </c>
      <c r="I11" s="81"/>
    </row>
    <row r="12" spans="1:11" ht="12.75">
      <c r="A12" s="17">
        <f>Wk14Mar!$A$12</f>
        <v>14</v>
      </c>
      <c r="B12" s="18">
        <f>Wk14Mar!$B$12+3</f>
        <v>39539</v>
      </c>
      <c r="C12" s="19">
        <v>0.3611111111111111</v>
      </c>
      <c r="D12" s="19">
        <v>0.4236111111111111</v>
      </c>
      <c r="E12" s="19">
        <f aca="true" t="shared" si="0" ref="E12:E17">D12-C12</f>
        <v>0.0625</v>
      </c>
      <c r="F12" s="20">
        <f aca="true" t="shared" si="1" ref="F12:F38">E12*24</f>
        <v>1.5</v>
      </c>
      <c r="G12" s="12" t="s">
        <v>73</v>
      </c>
      <c r="H12" s="16" t="s">
        <v>146</v>
      </c>
      <c r="I12" s="47">
        <f>SUM(F12:F18)</f>
        <v>7.166666666666667</v>
      </c>
      <c r="J12" s="26">
        <f>I12-K12</f>
        <v>5.666666666666667</v>
      </c>
      <c r="K12" s="47">
        <f>SUMIF($G12:$G18,$G$8,$F12:$F18)</f>
        <v>1.5</v>
      </c>
    </row>
    <row r="13" spans="1:11" ht="12.75">
      <c r="A13" s="17">
        <f aca="true" t="shared" si="2" ref="A13:B39">A12</f>
        <v>14</v>
      </c>
      <c r="B13" s="18">
        <f>B12</f>
        <v>39539</v>
      </c>
      <c r="C13" s="19">
        <f>D12</f>
        <v>0.4236111111111111</v>
      </c>
      <c r="D13" s="19">
        <v>0.4618055555555556</v>
      </c>
      <c r="E13" s="19">
        <f t="shared" si="0"/>
        <v>0.038194444444444475</v>
      </c>
      <c r="F13" s="20">
        <f t="shared" si="1"/>
        <v>0.9166666666666674</v>
      </c>
      <c r="G13" s="12" t="s">
        <v>115</v>
      </c>
      <c r="H13" s="16" t="s">
        <v>13</v>
      </c>
      <c r="I13" s="37"/>
      <c r="K13" s="47"/>
    </row>
    <row r="14" spans="1:11" ht="12.75">
      <c r="A14" s="17">
        <f t="shared" si="2"/>
        <v>14</v>
      </c>
      <c r="B14" s="18">
        <f>B13</f>
        <v>39539</v>
      </c>
      <c r="C14" s="19">
        <f>D13</f>
        <v>0.4618055555555556</v>
      </c>
      <c r="D14" s="19">
        <v>0.4791666666666667</v>
      </c>
      <c r="E14" s="19">
        <f t="shared" si="0"/>
        <v>0.017361111111111105</v>
      </c>
      <c r="F14" s="20">
        <f t="shared" si="1"/>
        <v>0.4166666666666665</v>
      </c>
      <c r="G14" s="12" t="s">
        <v>115</v>
      </c>
      <c r="H14" s="16" t="s">
        <v>13</v>
      </c>
      <c r="I14" s="37"/>
      <c r="K14" s="47"/>
    </row>
    <row r="15" spans="1:11" ht="12.75">
      <c r="A15" s="17">
        <f t="shared" si="2"/>
        <v>14</v>
      </c>
      <c r="B15" s="18">
        <f>B14</f>
        <v>39539</v>
      </c>
      <c r="C15" s="19">
        <f>D14</f>
        <v>0.4791666666666667</v>
      </c>
      <c r="D15" s="19">
        <v>0.4895833333333333</v>
      </c>
      <c r="E15" s="19">
        <f t="shared" si="0"/>
        <v>0.01041666666666663</v>
      </c>
      <c r="F15" s="20">
        <f t="shared" si="1"/>
        <v>0.2499999999999991</v>
      </c>
      <c r="G15" s="12" t="s">
        <v>80</v>
      </c>
      <c r="H15" s="16" t="s">
        <v>19</v>
      </c>
      <c r="I15" s="37"/>
      <c r="K15" s="47"/>
    </row>
    <row r="16" spans="1:11" ht="12.75">
      <c r="A16" s="17">
        <f t="shared" si="2"/>
        <v>14</v>
      </c>
      <c r="B16" s="18">
        <f>B15</f>
        <v>39539</v>
      </c>
      <c r="C16" s="19">
        <f>D15</f>
        <v>0.4895833333333333</v>
      </c>
      <c r="D16" s="19">
        <v>0.625</v>
      </c>
      <c r="E16" s="19">
        <f t="shared" si="0"/>
        <v>0.13541666666666669</v>
      </c>
      <c r="F16" s="20">
        <f t="shared" si="1"/>
        <v>3.2500000000000004</v>
      </c>
      <c r="G16" s="12" t="s">
        <v>115</v>
      </c>
      <c r="H16" s="16" t="s">
        <v>13</v>
      </c>
      <c r="I16" s="37"/>
      <c r="K16" s="47"/>
    </row>
    <row r="17" spans="1:11" ht="12.75">
      <c r="A17" s="17">
        <f t="shared" si="2"/>
        <v>14</v>
      </c>
      <c r="B17" s="18">
        <f>B16</f>
        <v>39539</v>
      </c>
      <c r="C17" s="19">
        <f>D16</f>
        <v>0.625</v>
      </c>
      <c r="D17" s="19">
        <v>0.6597222222222222</v>
      </c>
      <c r="E17" s="19">
        <f t="shared" si="0"/>
        <v>0.03472222222222221</v>
      </c>
      <c r="F17" s="20">
        <f t="shared" si="1"/>
        <v>0.833333333333333</v>
      </c>
      <c r="G17" s="12" t="s">
        <v>115</v>
      </c>
      <c r="H17" s="16" t="s">
        <v>13</v>
      </c>
      <c r="I17" s="37"/>
      <c r="K17" s="47"/>
    </row>
    <row r="18" spans="1:11" s="38" customFormat="1" ht="4.5" customHeight="1">
      <c r="A18" s="39">
        <f t="shared" si="2"/>
        <v>14</v>
      </c>
      <c r="B18" s="40"/>
      <c r="C18" s="41"/>
      <c r="D18" s="41"/>
      <c r="E18" s="41"/>
      <c r="F18" s="42"/>
      <c r="G18" s="43"/>
      <c r="H18" s="45"/>
      <c r="I18" s="37"/>
      <c r="K18" s="47"/>
    </row>
    <row r="19" spans="1:11" ht="12.75">
      <c r="A19" s="17">
        <f>A12</f>
        <v>14</v>
      </c>
      <c r="B19" s="18">
        <f>B12+1</f>
        <v>39540</v>
      </c>
      <c r="C19" s="19">
        <v>0.3263888888888889</v>
      </c>
      <c r="D19" s="19">
        <v>0.4444444444444444</v>
      </c>
      <c r="E19" s="19">
        <f aca="true" t="shared" si="3" ref="E19:E24">D19-C19</f>
        <v>0.11805555555555552</v>
      </c>
      <c r="F19" s="20">
        <f t="shared" si="1"/>
        <v>2.8333333333333326</v>
      </c>
      <c r="G19" s="12" t="s">
        <v>116</v>
      </c>
      <c r="H19" s="16" t="s">
        <v>15</v>
      </c>
      <c r="I19" s="47">
        <f>SUM(F19:F25)</f>
        <v>6.166666666666668</v>
      </c>
      <c r="J19" s="26">
        <f>I19-K19</f>
        <v>6.166666666666668</v>
      </c>
      <c r="K19" s="47">
        <f>SUMIF($G19:$G25,$G$8,$F19:$F25)</f>
        <v>0</v>
      </c>
    </row>
    <row r="20" spans="1:11" ht="12.75">
      <c r="A20" s="17">
        <f t="shared" si="2"/>
        <v>14</v>
      </c>
      <c r="B20" s="18">
        <f>B19</f>
        <v>39540</v>
      </c>
      <c r="C20" s="19">
        <f>D19</f>
        <v>0.4444444444444444</v>
      </c>
      <c r="D20" s="19">
        <v>0.46527777777777773</v>
      </c>
      <c r="E20" s="19">
        <f t="shared" si="3"/>
        <v>0.020833333333333315</v>
      </c>
      <c r="F20" s="20">
        <f t="shared" si="1"/>
        <v>0.49999999999999956</v>
      </c>
      <c r="G20" s="12" t="s">
        <v>116</v>
      </c>
      <c r="H20" s="16" t="s">
        <v>15</v>
      </c>
      <c r="I20" s="37"/>
      <c r="K20" s="47"/>
    </row>
    <row r="21" spans="1:11" ht="12.75">
      <c r="A21" s="17">
        <f t="shared" si="2"/>
        <v>14</v>
      </c>
      <c r="B21" s="18">
        <f>B20</f>
        <v>39540</v>
      </c>
      <c r="C21" s="19">
        <f>D20</f>
        <v>0.46527777777777773</v>
      </c>
      <c r="D21" s="19">
        <v>0.513888888888889</v>
      </c>
      <c r="E21" s="19">
        <f t="shared" si="3"/>
        <v>0.048611111111111216</v>
      </c>
      <c r="F21" s="20">
        <f t="shared" si="1"/>
        <v>1.1666666666666692</v>
      </c>
      <c r="G21" s="12" t="s">
        <v>116</v>
      </c>
      <c r="H21" s="16" t="s">
        <v>15</v>
      </c>
      <c r="I21" s="37"/>
      <c r="K21" s="47"/>
    </row>
    <row r="22" spans="1:11" ht="12.75">
      <c r="A22" s="17">
        <f t="shared" si="2"/>
        <v>14</v>
      </c>
      <c r="B22" s="18">
        <f>B21</f>
        <v>39540</v>
      </c>
      <c r="C22" s="19">
        <f>D21</f>
        <v>0.513888888888889</v>
      </c>
      <c r="D22" s="19">
        <v>0.53125</v>
      </c>
      <c r="E22" s="19">
        <f t="shared" si="3"/>
        <v>0.01736111111111105</v>
      </c>
      <c r="F22" s="20">
        <f t="shared" si="1"/>
        <v>0.4166666666666652</v>
      </c>
      <c r="G22" s="12" t="s">
        <v>116</v>
      </c>
      <c r="H22" s="16" t="s">
        <v>15</v>
      </c>
      <c r="I22" s="37"/>
      <c r="K22" s="47"/>
    </row>
    <row r="23" spans="1:11" ht="12.75">
      <c r="A23" s="17">
        <f t="shared" si="2"/>
        <v>14</v>
      </c>
      <c r="B23" s="18">
        <f>B22</f>
        <v>39540</v>
      </c>
      <c r="C23" s="19">
        <f>D22</f>
        <v>0.53125</v>
      </c>
      <c r="D23" s="19">
        <v>0.5625</v>
      </c>
      <c r="E23" s="19">
        <f t="shared" si="3"/>
        <v>0.03125</v>
      </c>
      <c r="F23" s="20">
        <f t="shared" si="1"/>
        <v>0.75</v>
      </c>
      <c r="G23" s="12" t="s">
        <v>116</v>
      </c>
      <c r="H23" s="16" t="s">
        <v>15</v>
      </c>
      <c r="I23" s="37"/>
      <c r="K23" s="47"/>
    </row>
    <row r="24" spans="1:11" ht="12.75">
      <c r="A24" s="17">
        <f t="shared" si="2"/>
        <v>14</v>
      </c>
      <c r="B24" s="18">
        <f>B23</f>
        <v>39540</v>
      </c>
      <c r="C24" s="19">
        <f>D23</f>
        <v>0.5625</v>
      </c>
      <c r="D24" s="19">
        <v>0.5833333333333334</v>
      </c>
      <c r="E24" s="19">
        <f t="shared" si="3"/>
        <v>0.02083333333333337</v>
      </c>
      <c r="F24" s="20">
        <f t="shared" si="1"/>
        <v>0.5000000000000009</v>
      </c>
      <c r="G24" s="12" t="s">
        <v>116</v>
      </c>
      <c r="H24" s="16" t="s">
        <v>15</v>
      </c>
      <c r="I24" s="37"/>
      <c r="K24" s="47"/>
    </row>
    <row r="25" spans="1:11" s="38" customFormat="1" ht="4.5" customHeight="1">
      <c r="A25" s="39">
        <f t="shared" si="2"/>
        <v>14</v>
      </c>
      <c r="B25" s="40"/>
      <c r="C25" s="41"/>
      <c r="D25" s="41"/>
      <c r="E25" s="41"/>
      <c r="F25" s="42"/>
      <c r="G25" s="43"/>
      <c r="H25" s="45"/>
      <c r="I25" s="46"/>
      <c r="K25" s="47"/>
    </row>
    <row r="26" spans="1:11" ht="12.75">
      <c r="A26" s="17">
        <f>A19</f>
        <v>14</v>
      </c>
      <c r="B26" s="18">
        <f>B19+1</f>
        <v>39541</v>
      </c>
      <c r="C26" s="19">
        <v>0.40277777777777773</v>
      </c>
      <c r="D26" s="19">
        <v>0.4270833333333333</v>
      </c>
      <c r="E26" s="19">
        <f>D26-C26</f>
        <v>0.02430555555555558</v>
      </c>
      <c r="F26" s="20">
        <f t="shared" si="1"/>
        <v>0.5833333333333339</v>
      </c>
      <c r="G26" s="12" t="s">
        <v>117</v>
      </c>
      <c r="H26" s="16" t="s">
        <v>16</v>
      </c>
      <c r="I26" s="47">
        <f>SUM(F26:F31)</f>
        <v>10.500000000000004</v>
      </c>
      <c r="J26" s="26">
        <f>I26-K26</f>
        <v>10.500000000000004</v>
      </c>
      <c r="K26" s="47">
        <f>SUMIF($G26:$G31,$G$8,$F26:$F31)</f>
        <v>0</v>
      </c>
    </row>
    <row r="27" spans="1:11" ht="12.75">
      <c r="A27" s="17">
        <f t="shared" si="2"/>
        <v>14</v>
      </c>
      <c r="B27" s="18">
        <f>B26</f>
        <v>39541</v>
      </c>
      <c r="C27" s="19">
        <f>D26</f>
        <v>0.4270833333333333</v>
      </c>
      <c r="D27" s="19">
        <v>0.4479166666666667</v>
      </c>
      <c r="E27" s="19">
        <f>D27-C27</f>
        <v>0.02083333333333337</v>
      </c>
      <c r="F27" s="20">
        <f t="shared" si="1"/>
        <v>0.5000000000000009</v>
      </c>
      <c r="G27" s="12" t="s">
        <v>117</v>
      </c>
      <c r="H27" s="16" t="s">
        <v>16</v>
      </c>
      <c r="I27" s="37"/>
      <c r="K27" s="47"/>
    </row>
    <row r="28" spans="1:11" ht="12.75">
      <c r="A28" s="17">
        <f t="shared" si="2"/>
        <v>14</v>
      </c>
      <c r="B28" s="18">
        <f>B27</f>
        <v>39541</v>
      </c>
      <c r="C28" s="19">
        <f>D27</f>
        <v>0.4479166666666667</v>
      </c>
      <c r="D28" s="19">
        <v>0.7708333333333334</v>
      </c>
      <c r="E28" s="19">
        <f>D28-C28</f>
        <v>0.3229166666666667</v>
      </c>
      <c r="F28" s="20">
        <f t="shared" si="1"/>
        <v>7.75</v>
      </c>
      <c r="G28" s="12" t="s">
        <v>117</v>
      </c>
      <c r="H28" s="16" t="s">
        <v>16</v>
      </c>
      <c r="I28" s="37"/>
      <c r="K28" s="47"/>
    </row>
    <row r="29" spans="1:11" ht="12.75">
      <c r="A29" s="17">
        <f t="shared" si="2"/>
        <v>14</v>
      </c>
      <c r="B29" s="18">
        <f>B28</f>
        <v>39541</v>
      </c>
      <c r="C29" s="19">
        <f>D28</f>
        <v>0.7708333333333334</v>
      </c>
      <c r="D29" s="19">
        <v>0.8125</v>
      </c>
      <c r="E29" s="19">
        <f>D29-C29</f>
        <v>0.04166666666666663</v>
      </c>
      <c r="F29" s="20">
        <f t="shared" si="1"/>
        <v>0.9999999999999991</v>
      </c>
      <c r="G29" s="12" t="s">
        <v>117</v>
      </c>
      <c r="H29" s="16" t="s">
        <v>16</v>
      </c>
      <c r="I29" s="37"/>
      <c r="K29" s="47"/>
    </row>
    <row r="30" spans="1:11" ht="12.75">
      <c r="A30" s="17">
        <f t="shared" si="2"/>
        <v>14</v>
      </c>
      <c r="B30" s="18">
        <f>B29</f>
        <v>39541</v>
      </c>
      <c r="C30" s="19">
        <f>D29</f>
        <v>0.8125</v>
      </c>
      <c r="D30" s="19">
        <v>0.8402777777777778</v>
      </c>
      <c r="E30" s="19">
        <f>D30-C30</f>
        <v>0.02777777777777779</v>
      </c>
      <c r="F30" s="20">
        <f t="shared" si="1"/>
        <v>0.666666666666667</v>
      </c>
      <c r="G30" s="12" t="s">
        <v>117</v>
      </c>
      <c r="H30" s="16" t="s">
        <v>16</v>
      </c>
      <c r="I30" s="37"/>
      <c r="K30" s="47"/>
    </row>
    <row r="31" spans="1:11" s="38" customFormat="1" ht="6" customHeight="1">
      <c r="A31" s="39">
        <f t="shared" si="2"/>
        <v>14</v>
      </c>
      <c r="B31" s="40"/>
      <c r="C31" s="41"/>
      <c r="D31" s="41"/>
      <c r="E31" s="41"/>
      <c r="F31" s="42"/>
      <c r="G31" s="43"/>
      <c r="H31" s="44"/>
      <c r="I31" s="37"/>
      <c r="K31" s="47"/>
    </row>
    <row r="32" spans="1:11" ht="12.75">
      <c r="A32" s="17">
        <f>A26</f>
        <v>14</v>
      </c>
      <c r="B32" s="18">
        <f>B26+1</f>
        <v>39542</v>
      </c>
      <c r="C32" s="19">
        <v>0.28125</v>
      </c>
      <c r="D32" s="19">
        <v>0.3125</v>
      </c>
      <c r="E32" s="19">
        <f aca="true" t="shared" si="4" ref="E32:E37">D32-C32</f>
        <v>0.03125</v>
      </c>
      <c r="F32" s="20">
        <f t="shared" si="1"/>
        <v>0.75</v>
      </c>
      <c r="G32" s="12" t="s">
        <v>117</v>
      </c>
      <c r="H32" s="16" t="s">
        <v>16</v>
      </c>
      <c r="I32" s="47">
        <f>SUM(F32:F38)</f>
        <v>14.333333333333334</v>
      </c>
      <c r="J32" s="26">
        <f>I32-K32</f>
        <v>12.999999999999998</v>
      </c>
      <c r="K32" s="47">
        <f>SUMIF($G32:$G39,$G$8,$F32:$F39)</f>
        <v>1.3333333333333353</v>
      </c>
    </row>
    <row r="33" spans="1:11" ht="12.75">
      <c r="A33" s="17">
        <f t="shared" si="2"/>
        <v>14</v>
      </c>
      <c r="B33" s="18">
        <f t="shared" si="2"/>
        <v>39542</v>
      </c>
      <c r="C33" s="19">
        <f aca="true" t="shared" si="5" ref="C33:C38">D32</f>
        <v>0.3125</v>
      </c>
      <c r="D33" s="19">
        <v>0.46527777777777773</v>
      </c>
      <c r="E33" s="19">
        <f t="shared" si="4"/>
        <v>0.15277777777777773</v>
      </c>
      <c r="F33" s="20">
        <f t="shared" si="1"/>
        <v>3.6666666666666656</v>
      </c>
      <c r="G33" s="12" t="s">
        <v>117</v>
      </c>
      <c r="H33" s="16" t="s">
        <v>16</v>
      </c>
      <c r="I33" s="37"/>
      <c r="K33" s="47"/>
    </row>
    <row r="34" spans="1:11" ht="12.75">
      <c r="A34" s="17">
        <f t="shared" si="2"/>
        <v>14</v>
      </c>
      <c r="B34" s="18">
        <f t="shared" si="2"/>
        <v>39542</v>
      </c>
      <c r="C34" s="19">
        <f t="shared" si="5"/>
        <v>0.46527777777777773</v>
      </c>
      <c r="D34" s="19">
        <v>0.5208333333333334</v>
      </c>
      <c r="E34" s="19">
        <f t="shared" si="4"/>
        <v>0.055555555555555636</v>
      </c>
      <c r="F34" s="20">
        <f t="shared" si="1"/>
        <v>1.3333333333333353</v>
      </c>
      <c r="G34" s="12" t="s">
        <v>73</v>
      </c>
      <c r="H34" s="16" t="s">
        <v>132</v>
      </c>
      <c r="I34" s="37"/>
      <c r="K34" s="47"/>
    </row>
    <row r="35" spans="1:11" ht="12.75">
      <c r="A35" s="17">
        <f t="shared" si="2"/>
        <v>14</v>
      </c>
      <c r="B35" s="18">
        <f t="shared" si="2"/>
        <v>39542</v>
      </c>
      <c r="C35" s="19">
        <f t="shared" si="5"/>
        <v>0.5208333333333334</v>
      </c>
      <c r="D35" s="19">
        <v>0.53125</v>
      </c>
      <c r="E35" s="19">
        <f t="shared" si="4"/>
        <v>0.01041666666666663</v>
      </c>
      <c r="F35" s="20">
        <f t="shared" si="1"/>
        <v>0.2499999999999991</v>
      </c>
      <c r="G35" s="12" t="s">
        <v>118</v>
      </c>
      <c r="H35" s="16" t="s">
        <v>17</v>
      </c>
      <c r="I35" s="37"/>
      <c r="K35" s="47"/>
    </row>
    <row r="36" spans="1:11" ht="12.75">
      <c r="A36" s="17">
        <f t="shared" si="2"/>
        <v>14</v>
      </c>
      <c r="B36" s="18">
        <f t="shared" si="2"/>
        <v>39542</v>
      </c>
      <c r="C36" s="19">
        <f t="shared" si="5"/>
        <v>0.53125</v>
      </c>
      <c r="D36" s="19">
        <v>0.7708333333333334</v>
      </c>
      <c r="E36" s="19">
        <f t="shared" si="4"/>
        <v>0.23958333333333337</v>
      </c>
      <c r="F36" s="20">
        <f t="shared" si="1"/>
        <v>5.750000000000001</v>
      </c>
      <c r="G36" s="12" t="s">
        <v>118</v>
      </c>
      <c r="H36" s="16" t="s">
        <v>17</v>
      </c>
      <c r="I36" s="37"/>
      <c r="K36" s="47"/>
    </row>
    <row r="37" spans="1:11" ht="12.75">
      <c r="A37" s="17">
        <f t="shared" si="2"/>
        <v>14</v>
      </c>
      <c r="B37" s="18">
        <f t="shared" si="2"/>
        <v>39542</v>
      </c>
      <c r="C37" s="19">
        <f t="shared" si="5"/>
        <v>0.7708333333333334</v>
      </c>
      <c r="D37" s="19">
        <v>0.8333333333333334</v>
      </c>
      <c r="E37" s="19">
        <f t="shared" si="4"/>
        <v>0.0625</v>
      </c>
      <c r="F37" s="20">
        <f t="shared" si="1"/>
        <v>1.5</v>
      </c>
      <c r="G37" s="12" t="s">
        <v>118</v>
      </c>
      <c r="H37" s="16" t="s">
        <v>17</v>
      </c>
      <c r="I37" s="37"/>
      <c r="K37" s="47"/>
    </row>
    <row r="38" spans="1:11" ht="12.75">
      <c r="A38" s="17">
        <f t="shared" si="2"/>
        <v>14</v>
      </c>
      <c r="B38" s="18">
        <f t="shared" si="2"/>
        <v>39542</v>
      </c>
      <c r="C38" s="19">
        <f t="shared" si="5"/>
        <v>0.8333333333333334</v>
      </c>
      <c r="D38" s="19">
        <v>0.8784722222222222</v>
      </c>
      <c r="E38" s="19">
        <f>D38-C38</f>
        <v>0.04513888888888884</v>
      </c>
      <c r="F38" s="20">
        <f t="shared" si="1"/>
        <v>1.0833333333333321</v>
      </c>
      <c r="G38" s="12" t="s">
        <v>115</v>
      </c>
      <c r="H38" s="16" t="s">
        <v>30</v>
      </c>
      <c r="I38" s="37"/>
      <c r="K38" s="47"/>
    </row>
    <row r="39" spans="1:9" s="38" customFormat="1" ht="5.25" customHeight="1">
      <c r="A39" s="37">
        <f t="shared" si="2"/>
        <v>14</v>
      </c>
      <c r="B39" s="37"/>
      <c r="C39" s="37"/>
      <c r="D39" s="37"/>
      <c r="E39" s="37"/>
      <c r="F39" s="37"/>
      <c r="G39" s="37"/>
      <c r="H39" s="37"/>
      <c r="I39"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RESULTS ORIENTED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Hours</dc:title>
  <dc:subject/>
  <dc:creator>Lu Lahodynskyj</dc:creator>
  <cp:keywords/>
  <dc:description/>
  <cp:lastModifiedBy>Lahodynskyj</cp:lastModifiedBy>
  <cp:lastPrinted>2008-01-05T03:03:02Z</cp:lastPrinted>
  <dcterms:created xsi:type="dcterms:W3CDTF">2001-10-09T15:59:33Z</dcterms:created>
  <dcterms:modified xsi:type="dcterms:W3CDTF">2008-03-03T03:45:08Z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-1937843544</vt:i4>
  </property>
  <property fmtid="{D5CDD505-2E9C-101B-9397-08002B2CF9AE}" pid="3" name="_EmailSubject">
    <vt:lpwstr>Time</vt:lpwstr>
  </property>
  <property fmtid="{D5CDD505-2E9C-101B-9397-08002B2CF9AE}" pid="4" name="_AuthorEmail">
    <vt:lpwstr>LLahodynskyj@shoppersdrugmart.ca</vt:lpwstr>
  </property>
  <property fmtid="{D5CDD505-2E9C-101B-9397-08002B2CF9AE}" pid="5" name="_AuthorEmailDisplayName">
    <vt:lpwstr>Lu Lahodynskyj</vt:lpwstr>
  </property>
  <property fmtid="{D5CDD505-2E9C-101B-9397-08002B2CF9AE}" pid="6" name="_PreviousAdHocReviewCycleID">
    <vt:i4>1209662794</vt:i4>
  </property>
  <property fmtid="{D5CDD505-2E9C-101B-9397-08002B2CF9AE}" pid="7" name="_ReviewingToolsShownOnce">
    <vt:lpwstr/>
  </property>
</Properties>
</file>